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5+2%" sheetId="3" r:id="rId1"/>
  </sheets>
  <definedNames>
    <definedName name="_xlnm.Print_Area" localSheetId="0">'75+2%'!$A$1:$E$72</definedName>
  </definedNames>
  <calcPr calcId="125725"/>
</workbook>
</file>

<file path=xl/calcChain.xml><?xml version="1.0" encoding="utf-8"?>
<calcChain xmlns="http://schemas.openxmlformats.org/spreadsheetml/2006/main">
  <c r="D13" i="3"/>
  <c r="D61"/>
  <c r="E61"/>
  <c r="E62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7"/>
  <c r="D26"/>
  <c r="D25"/>
  <c r="D24"/>
  <c r="D23"/>
  <c r="D22"/>
  <c r="D21"/>
  <c r="D20"/>
  <c r="D19"/>
  <c r="D18"/>
  <c r="D16"/>
  <c r="D15"/>
  <c r="D14"/>
  <c r="D38" l="1"/>
  <c r="D29" l="1"/>
  <c r="D28" s="1"/>
  <c r="D17"/>
  <c r="D57" l="1"/>
  <c r="D58" s="1"/>
  <c r="C6"/>
  <c r="E45" l="1"/>
  <c r="E14"/>
  <c r="E16"/>
  <c r="E17"/>
  <c r="E19"/>
  <c r="E22"/>
  <c r="E47"/>
  <c r="E49"/>
  <c r="E51"/>
  <c r="E53"/>
  <c r="E55"/>
  <c r="E15"/>
  <c r="E18"/>
  <c r="E20"/>
  <c r="E48"/>
  <c r="E50"/>
  <c r="E52"/>
  <c r="E54"/>
  <c r="E56"/>
  <c r="D62"/>
  <c r="E28"/>
  <c r="E30"/>
  <c r="E32"/>
  <c r="E34"/>
  <c r="E36"/>
  <c r="E38"/>
  <c r="E40"/>
  <c r="E42"/>
  <c r="E44"/>
  <c r="E46"/>
  <c r="E13"/>
  <c r="E21"/>
  <c r="E23"/>
  <c r="E24"/>
  <c r="E25"/>
  <c r="E26"/>
  <c r="E27"/>
  <c r="E29"/>
  <c r="E31"/>
  <c r="E33"/>
  <c r="E35"/>
  <c r="E37"/>
  <c r="E39"/>
  <c r="E41"/>
  <c r="E43"/>
  <c r="E57" l="1"/>
  <c r="E58" l="1"/>
  <c r="D59"/>
  <c r="E59" s="1"/>
</calcChain>
</file>

<file path=xl/sharedStrings.xml><?xml version="1.0" encoding="utf-8"?>
<sst xmlns="http://schemas.openxmlformats.org/spreadsheetml/2006/main" count="143" uniqueCount="133">
  <si>
    <t>Приложение № 3</t>
  </si>
  <si>
    <t>к Договору управления многоквартирным домом____</t>
  </si>
  <si>
    <t>Характеристика МКД</t>
  </si>
  <si>
    <t>ул. м-н Горский, дом 75</t>
  </si>
  <si>
    <t>Количество подъездов</t>
  </si>
  <si>
    <t>Общая площадь помещений собственников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</si>
  <si>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</si>
  <si>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</si>
  <si>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</si>
  <si>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</si>
  <si>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</si>
  <si>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</si>
  <si>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</si>
  <si>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</si>
  <si>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</si>
  <si>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</si>
  <si>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</si>
  <si>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1.1.</t>
  </si>
  <si>
    <t>В том числе замена ламп накаливания и выключателей в местах общего пользования</t>
  </si>
  <si>
    <t>Техническое обслуживание конструктивных элементов зданий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</si>
  <si>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</si>
  <si>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Аварийно-ремонтное обслуживание</t>
  </si>
  <si>
    <t>круглосуточно на системах водоснабжения, водоотведения, теплоснабжения и энергообеспечения</t>
  </si>
  <si>
    <t>Санитарное содержание лестничных клеток</t>
  </si>
  <si>
    <t>4.1.</t>
  </si>
  <si>
    <t>мытье пожарных переходов</t>
  </si>
  <si>
    <t>2 раза в месяц в летний период</t>
  </si>
  <si>
    <t>4.2.</t>
  </si>
  <si>
    <t>подметание пожарных переходов</t>
  </si>
  <si>
    <t>2 раза в месяц в зимний период</t>
  </si>
  <si>
    <t>4.3.</t>
  </si>
  <si>
    <t>между вторым и последним этажами - 5 раз в неделю</t>
  </si>
  <si>
    <t>4.4.</t>
  </si>
  <si>
    <t>мытье лестничных площадок и маршей</t>
  </si>
  <si>
    <t>1 раз в месяц</t>
  </si>
  <si>
    <t>1, 2 и последний этажи - 5 раз в неделю, 3 раза в месяц  все этажи</t>
  </si>
  <si>
    <t>4.5.</t>
  </si>
  <si>
    <t>мытье полов кабины лифтов</t>
  </si>
  <si>
    <t>5 раз в неделю</t>
  </si>
  <si>
    <t>4.6.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</si>
  <si>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</si>
  <si>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1 раз в год</t>
  </si>
  <si>
    <t>2 раза в год</t>
  </si>
  <si>
    <t>4.7.</t>
  </si>
  <si>
    <t xml:space="preserve"> протирка стен, дверей, потолков и плафонов кабины лифта, подоконников, почтовых ящиков</t>
  </si>
  <si>
    <t>4.8.</t>
  </si>
  <si>
    <t>протирка отопительных приборов</t>
  </si>
  <si>
    <t>1 раз в квартал</t>
  </si>
  <si>
    <t>4.9.</t>
  </si>
  <si>
    <t>мытье окон</t>
  </si>
  <si>
    <t>4.10.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</si>
  <si>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</si>
  <si>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</si>
  <si>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</si>
  <si>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</si>
  <si>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</si>
  <si>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</si>
  <si>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</si>
  <si>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</si>
  <si>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</si>
  <si>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</si>
  <si>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</si>
  <si>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</si>
  <si>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</si>
  <si>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</si>
  <si>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</si>
  <si>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</si>
  <si>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</si>
  <si>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</si>
  <si>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</si>
  <si>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</si>
  <si>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</si>
  <si>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7 раза в неделю</t>
  </si>
  <si>
    <t>5.1.8.</t>
  </si>
  <si>
    <t>протирка указателей</t>
  </si>
  <si>
    <t>1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</si>
  <si>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</si>
  <si>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</si>
  <si>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</si>
  <si>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</si>
  <si>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</si>
  <si>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</si>
  <si>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</si>
  <si>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</si>
  <si>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</si>
  <si>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</si>
  <si>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</si>
  <si>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</si>
  <si>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</si>
  <si>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</si>
  <si>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</si>
  <si>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</si>
  <si>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2 раза в месяц</t>
  </si>
  <si>
    <t>5.2.7.</t>
  </si>
  <si>
    <t>1 раз за период</t>
  </si>
  <si>
    <t>5.2.8.</t>
  </si>
  <si>
    <t>в течение летнего периода</t>
  </si>
  <si>
    <t xml:space="preserve">Механизированная уборка  дворовой территории    </t>
  </si>
  <si>
    <t>Автоуслуги по вывозу снега</t>
  </si>
  <si>
    <t>с последующей корректировкой за отчетный период в соответствии с фактически вывезенными объёмами</t>
  </si>
  <si>
    <t>Сбор, вывоз и утилизация крупногабаритных бытовых отходов</t>
  </si>
  <si>
    <t>1/8 машины каждый день</t>
  </si>
  <si>
    <t>Сбор, вывоз и утилизация твердых бытовых отходов</t>
  </si>
  <si>
    <t>не реже одного раза в сутки
(каждый день вывоз 6 контейнеров)</t>
  </si>
  <si>
    <t>Дератизация, дезинсекция</t>
  </si>
  <si>
    <t>дератизация - 1 раз в квартал, дезинсекция - 4 раза в год</t>
  </si>
  <si>
    <t>Обслуживание  лифтов</t>
  </si>
  <si>
    <t>ежемесячно, согласно договору со специализированной организацией</t>
  </si>
  <si>
    <t>ежемесячно</t>
  </si>
  <si>
    <t>Обслуживание  противопожарной автоматики</t>
  </si>
  <si>
    <t>Замена трансформаторов тока измерительного комплекса учета электроэнергии (7 комплектов)</t>
  </si>
  <si>
    <t>ТЕКУЩЕЕ СОДЕРЖАНИЕ</t>
  </si>
  <si>
    <t>ИТОГО текущее содержание и расходы на управление</t>
  </si>
  <si>
    <t>Дополнительные работы</t>
  </si>
  <si>
    <t>Текущий ремонт</t>
  </si>
  <si>
    <t>Совет дома</t>
  </si>
  <si>
    <t>Директор ООО "КЖЭК "Горский"</t>
  </si>
  <si>
    <t>С.В. Занина</t>
  </si>
  <si>
    <t>Экономист</t>
  </si>
  <si>
    <t>М.А. Иващук</t>
  </si>
  <si>
    <t>проведено в 2016 году</t>
  </si>
  <si>
    <t>УПРАВЛЕНИЕ МНОГОКВАРТИРНЫМ ДОМОМ</t>
  </si>
  <si>
    <t>Площадь МОП</t>
  </si>
  <si>
    <t>1 раз в сутки в дни сильных снегопадов</t>
  </si>
  <si>
    <t>асфальт  1 класса - 1 раз в двое суток, грунт 2 класса и асфальт 2 и 3 класса - 1 раз в двое суток</t>
  </si>
  <si>
    <t>уборка лестничных площадок и маршей (влажное подметание)</t>
  </si>
  <si>
    <t>озеленение, кошение газонов, полив</t>
  </si>
  <si>
    <r>
      <rPr>
        <b/>
        <sz val="12"/>
        <color indexed="8"/>
        <rFont val="Times New Roman"/>
        <family val="1"/>
        <charset val="204"/>
      </rPr>
      <t>400 шт. - лампы ЛОН
100 шт. - выключатели</t>
    </r>
    <r>
      <rPr>
        <sz val="12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</si>
  <si>
    <r>
      <t xml:space="preserve">Техническое обслуживание  ИТП </t>
    </r>
    <r>
      <rPr>
        <sz val="12"/>
        <color indexed="8"/>
        <rFont val="Times New Roman"/>
        <family val="1"/>
        <charset val="204"/>
      </rPr>
      <t>(автоматизированный)</t>
    </r>
  </si>
  <si>
    <r>
      <t xml:space="preserve">Техническое обслуживание ОПУ </t>
    </r>
    <r>
      <rPr>
        <sz val="12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</si>
  <si>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Перечень и периодичность 
работ и услуг по текущему содержанию общего имущества 
многоквартирного дома № 75 м-н Горский 
с 01.01.2018 по 31.12.2018 гг.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</si>
  <si>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</si>
  <si>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с 01.03.2018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</si>
</sst>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5" applyNumberFormat="0" applyAlignment="0" applyProtection="0"/>
    <xf numFmtId="0" fontId="6" fillId="20" borderId="6" applyNumberFormat="0" applyAlignment="0" applyProtection="0"/>
    <xf numFmtId="0" fontId="7" fillId="20" borderId="5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12" applyNumberFormat="0" applyFon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0"/>
  </cellStyleXfs>
  <cellXfs count="72">
    <xf numFmtId="0" fontId="0" fillId="0" borderId="0" xfId="0"/>
    <xf numFmtId="0" fontId="21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/>
    <xf numFmtId="4" fontId="2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/>
    <xf numFmtId="10" fontId="25" fillId="0" borderId="0" xfId="0" applyNumberFormat="1" applyFont="1" applyFill="1"/>
    <xf numFmtId="2" fontId="25" fillId="0" borderId="0" xfId="0" applyNumberFormat="1" applyFont="1" applyFill="1"/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indent="10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42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9"/>
  <sheetViews>
    <sheetView tabSelected="1" view="pageBreakPreview" topLeftCell="A55" zoomScale="70" zoomScaleSheetLayoutView="70" workbookViewId="0">
      <selection activeCell="F59" sqref="F59:H59"/>
    </sheetView>
  </sheetViews>
  <sheetFormatPr defaultRowHeight="15.75"/>
  <cols>
    <col min="1" max="1" width="6" style="5" customWidth="1"/>
    <col min="2" max="2" width="46" style="35" customWidth="1"/>
    <col min="3" max="3" width="71.85546875" style="7" customWidth="1"/>
    <col min="4" max="4" width="18" style="49" customWidth="1"/>
    <col min="5" max="5" width="20.7109375" style="48" customWidth="1"/>
    <col min="6" max="16384" width="9.140625" style="25"/>
  </cols>
  <sheetData>
    <row r="1" spans="1:5">
      <c r="B1" s="6"/>
      <c r="C1" s="58" t="s">
        <v>0</v>
      </c>
      <c r="D1" s="58"/>
      <c r="E1" s="58"/>
    </row>
    <row r="2" spans="1:5">
      <c r="B2" s="6"/>
      <c r="C2" s="58" t="s">
        <v>1</v>
      </c>
      <c r="D2" s="58"/>
      <c r="E2" s="58"/>
    </row>
    <row r="3" spans="1:5" ht="109.5" customHeight="1">
      <c r="A3" s="59" t="s">
        <v>130</v>
      </c>
      <c r="B3" s="59"/>
      <c r="C3" s="59"/>
      <c r="D3" s="59"/>
      <c r="E3" s="60"/>
    </row>
    <row r="4" spans="1:5" ht="18" customHeight="1">
      <c r="A4" s="52" t="s">
        <v>2</v>
      </c>
      <c r="B4" s="53"/>
      <c r="C4" s="61" t="s">
        <v>3</v>
      </c>
      <c r="D4" s="61"/>
      <c r="E4" s="55"/>
    </row>
    <row r="5" spans="1:5" ht="18" customHeight="1">
      <c r="A5" s="52" t="s">
        <v>4</v>
      </c>
      <c r="B5" s="53"/>
      <c r="C5" s="54">
        <v>4</v>
      </c>
      <c r="D5" s="55"/>
      <c r="E5" s="55"/>
    </row>
    <row r="6" spans="1:5" ht="18" customHeight="1">
      <c r="A6" s="54" t="s">
        <v>5</v>
      </c>
      <c r="B6" s="53"/>
      <c r="C6" s="56">
        <f>C8+C7</f>
        <v>15901.9</v>
      </c>
      <c r="D6" s="57"/>
      <c r="E6" s="57"/>
    </row>
    <row r="7" spans="1:5" ht="18" customHeight="1">
      <c r="A7" s="62" t="s">
        <v>6</v>
      </c>
      <c r="B7" s="63"/>
      <c r="C7" s="64">
        <v>15267.8</v>
      </c>
      <c r="D7" s="65"/>
      <c r="E7" s="66"/>
    </row>
    <row r="8" spans="1:5" ht="18" customHeight="1">
      <c r="A8" s="62" t="s">
        <v>7</v>
      </c>
      <c r="B8" s="63"/>
      <c r="C8" s="64">
        <v>634.1</v>
      </c>
      <c r="D8" s="65"/>
      <c r="E8" s="66"/>
    </row>
    <row r="9" spans="1:5" ht="18" customHeight="1">
      <c r="A9" s="62" t="s">
        <v>122</v>
      </c>
      <c r="B9" s="63"/>
      <c r="C9" s="64">
        <v>3971.3</v>
      </c>
      <c r="D9" s="65"/>
      <c r="E9" s="66"/>
    </row>
    <row r="10" spans="1:5" ht="18" customHeight="1">
      <c r="A10" s="62" t="s">
        <v>8</v>
      </c>
      <c r="B10" s="63"/>
      <c r="C10" s="64">
        <v>6360</v>
      </c>
      <c r="D10" s="65"/>
      <c r="E10" s="66"/>
    </row>
    <row r="11" spans="1:5" ht="49.5" customHeight="1">
      <c r="A11" s="68" t="s">
        <v>9</v>
      </c>
      <c r="B11" s="53"/>
      <c r="C11" s="36" t="s">
        <v>10</v>
      </c>
      <c r="D11" s="38" t="s">
        <v>12</v>
      </c>
      <c r="E11" s="38" t="s">
        <v>11</v>
      </c>
    </row>
    <row r="12" spans="1:5">
      <c r="A12" s="8" t="s">
        <v>13</v>
      </c>
      <c r="B12" s="61" t="s">
        <v>14</v>
      </c>
      <c r="C12" s="69"/>
      <c r="D12" s="41"/>
      <c r="E12" s="39"/>
    </row>
    <row r="13" spans="1:5" ht="236.25">
      <c r="A13" s="8">
        <v>1</v>
      </c>
      <c r="B13" s="9" t="s">
        <v>15</v>
      </c>
      <c r="C13" s="10" t="s">
        <v>16</v>
      </c>
      <c r="D13" s="42">
        <f>299879.932890123/1.125*1.05*1.02</f>
        <v>285485.69611139712</v>
      </c>
      <c r="E13" s="22">
        <f t="shared" ref="E13:E59" si="0">D13/12/$C$6</f>
        <v>1.4960774923719657</v>
      </c>
    </row>
    <row r="14" spans="1:5" ht="110.25">
      <c r="A14" s="39" t="s">
        <v>17</v>
      </c>
      <c r="B14" s="11" t="s">
        <v>18</v>
      </c>
      <c r="C14" s="10" t="s">
        <v>127</v>
      </c>
      <c r="D14" s="12">
        <f>(400*26+100*39)*1.05*1.02</f>
        <v>15315.300000000001</v>
      </c>
      <c r="E14" s="43">
        <f t="shared" si="0"/>
        <v>8.0259277193291373E-2</v>
      </c>
    </row>
    <row r="15" spans="1:5" ht="183" customHeight="1">
      <c r="A15" s="8">
        <v>2</v>
      </c>
      <c r="B15" s="9" t="s">
        <v>19</v>
      </c>
      <c r="C15" s="10" t="s">
        <v>20</v>
      </c>
      <c r="D15" s="42">
        <f>(557244.34/(1.4344+1.6743)*1.6743)*1.07*1.09*1.05*1.02</f>
        <v>374886.56485236058</v>
      </c>
      <c r="E15" s="22">
        <f t="shared" si="0"/>
        <v>1.9645795201221268</v>
      </c>
    </row>
    <row r="16" spans="1:5" ht="31.5">
      <c r="A16" s="8">
        <v>3</v>
      </c>
      <c r="B16" s="9" t="s">
        <v>21</v>
      </c>
      <c r="C16" s="13" t="s">
        <v>22</v>
      </c>
      <c r="D16" s="21">
        <f>1.09*207892.6326*1.05*1.02</f>
        <v>242691.78037091406</v>
      </c>
      <c r="E16" s="22">
        <f t="shared" si="0"/>
        <v>1.2718175206050537</v>
      </c>
    </row>
    <row r="17" spans="1:5" ht="31.5">
      <c r="A17" s="8">
        <v>4</v>
      </c>
      <c r="B17" s="9" t="s">
        <v>23</v>
      </c>
      <c r="C17" s="40"/>
      <c r="D17" s="21">
        <f>SUM(D18:D27)</f>
        <v>549120.40730621084</v>
      </c>
      <c r="E17" s="22">
        <f t="shared" si="0"/>
        <v>2.8776456865018796</v>
      </c>
    </row>
    <row r="18" spans="1:5">
      <c r="A18" s="8" t="s">
        <v>24</v>
      </c>
      <c r="B18" s="11" t="s">
        <v>25</v>
      </c>
      <c r="C18" s="38" t="s">
        <v>26</v>
      </c>
      <c r="D18" s="15">
        <f>1.3*132650.330271014*1.02</f>
        <v>175894.3379393646</v>
      </c>
      <c r="E18" s="22">
        <f t="shared" si="0"/>
        <v>0.92176793307384974</v>
      </c>
    </row>
    <row r="19" spans="1:5">
      <c r="A19" s="8" t="s">
        <v>27</v>
      </c>
      <c r="B19" s="11" t="s">
        <v>28</v>
      </c>
      <c r="C19" s="38" t="s">
        <v>29</v>
      </c>
      <c r="D19" s="15">
        <f>1.3*113660.591499342*1.02</f>
        <v>150713.94432812752</v>
      </c>
      <c r="E19" s="22">
        <f t="shared" si="0"/>
        <v>0.78981098866659283</v>
      </c>
    </row>
    <row r="20" spans="1:5" ht="31.5">
      <c r="A20" s="8" t="s">
        <v>30</v>
      </c>
      <c r="B20" s="11" t="s">
        <v>125</v>
      </c>
      <c r="C20" s="38" t="s">
        <v>31</v>
      </c>
      <c r="D20" s="15">
        <f>1.3*113660.591499342*1.02</f>
        <v>150713.94432812752</v>
      </c>
      <c r="E20" s="22">
        <f t="shared" si="0"/>
        <v>0.78981098866659283</v>
      </c>
    </row>
    <row r="21" spans="1:5">
      <c r="A21" s="8" t="s">
        <v>32</v>
      </c>
      <c r="B21" s="11" t="s">
        <v>33</v>
      </c>
      <c r="C21" s="38" t="s">
        <v>35</v>
      </c>
      <c r="D21" s="15">
        <f>1.3*42002.5732882198*1.02</f>
        <v>55695.412180179461</v>
      </c>
      <c r="E21" s="22">
        <f t="shared" si="0"/>
        <v>0.29186979847365968</v>
      </c>
    </row>
    <row r="22" spans="1:5">
      <c r="A22" s="8" t="s">
        <v>36</v>
      </c>
      <c r="B22" s="11" t="s">
        <v>37</v>
      </c>
      <c r="C22" s="38" t="s">
        <v>38</v>
      </c>
      <c r="D22" s="15">
        <f>1.3*1165.38643290997*1.02</f>
        <v>1545.3024100386201</v>
      </c>
      <c r="E22" s="22">
        <f t="shared" si="0"/>
        <v>8.0981015373352665E-3</v>
      </c>
    </row>
    <row r="23" spans="1:5" ht="78.75">
      <c r="A23" s="8" t="s">
        <v>39</v>
      </c>
      <c r="B23" s="11" t="s">
        <v>40</v>
      </c>
      <c r="C23" s="38" t="s">
        <v>41</v>
      </c>
      <c r="D23" s="15">
        <f>1.3*2659.32590997042/2*1.02</f>
        <v>1763.1330783103888</v>
      </c>
      <c r="E23" s="22">
        <f t="shared" si="0"/>
        <v>9.2396352967799907E-3</v>
      </c>
    </row>
    <row r="24" spans="1:5" ht="47.25">
      <c r="A24" s="8" t="s">
        <v>43</v>
      </c>
      <c r="B24" s="11" t="s">
        <v>44</v>
      </c>
      <c r="C24" s="38" t="s">
        <v>34</v>
      </c>
      <c r="D24" s="15">
        <f>1.3*1791.79034040174*1.02</f>
        <v>2375.9139913727072</v>
      </c>
      <c r="E24" s="44">
        <f t="shared" si="0"/>
        <v>1.2450891567321657E-2</v>
      </c>
    </row>
    <row r="25" spans="1:5">
      <c r="A25" s="8" t="s">
        <v>45</v>
      </c>
      <c r="B25" s="11" t="s">
        <v>46</v>
      </c>
      <c r="C25" s="38" t="s">
        <v>47</v>
      </c>
      <c r="D25" s="15">
        <f>1.3*1697.79762904626*1.02</f>
        <v>2251.2796561153409</v>
      </c>
      <c r="E25" s="44">
        <f t="shared" si="0"/>
        <v>1.1797749829241269E-2</v>
      </c>
    </row>
    <row r="26" spans="1:5">
      <c r="A26" s="8" t="s">
        <v>48</v>
      </c>
      <c r="B26" s="11" t="s">
        <v>49</v>
      </c>
      <c r="C26" s="38" t="s">
        <v>42</v>
      </c>
      <c r="D26" s="15">
        <f>1.3*4207.70908228635*1.02</f>
        <v>5579.4222431117005</v>
      </c>
      <c r="E26" s="22">
        <f t="shared" si="0"/>
        <v>2.923876100293938E-2</v>
      </c>
    </row>
    <row r="27" spans="1:5">
      <c r="A27" s="8" t="s">
        <v>50</v>
      </c>
      <c r="B27" s="11" t="s">
        <v>51</v>
      </c>
      <c r="C27" s="38" t="s">
        <v>38</v>
      </c>
      <c r="D27" s="15">
        <f>1.3*1951.52123036421*1.02</f>
        <v>2587.7171514629426</v>
      </c>
      <c r="E27" s="44">
        <f t="shared" si="0"/>
        <v>1.3560838387566596E-2</v>
      </c>
    </row>
    <row r="28" spans="1:5" ht="47.25" customHeight="1">
      <c r="A28" s="8">
        <v>5</v>
      </c>
      <c r="B28" s="9" t="s">
        <v>53</v>
      </c>
      <c r="C28" s="40"/>
      <c r="D28" s="21">
        <f>D29+D38</f>
        <v>724581.12675157434</v>
      </c>
      <c r="E28" s="22">
        <f t="shared" si="0"/>
        <v>3.7971412574994932</v>
      </c>
    </row>
    <row r="29" spans="1:5">
      <c r="A29" s="8" t="s">
        <v>54</v>
      </c>
      <c r="B29" s="16" t="s">
        <v>55</v>
      </c>
      <c r="C29" s="17"/>
      <c r="D29" s="45">
        <f>SUM(D30:D37)</f>
        <v>402746.75798498193</v>
      </c>
      <c r="E29" s="46">
        <f t="shared" si="0"/>
        <v>2.1105798572549084</v>
      </c>
    </row>
    <row r="30" spans="1:5" ht="31.5">
      <c r="A30" s="8" t="s">
        <v>56</v>
      </c>
      <c r="B30" s="11" t="s">
        <v>57</v>
      </c>
      <c r="C30" s="19" t="s">
        <v>124</v>
      </c>
      <c r="D30" s="15">
        <f>189542.070706501/1.15*1.02</f>
        <v>168115.57575707047</v>
      </c>
      <c r="E30" s="22">
        <f t="shared" si="0"/>
        <v>0.88100361045467568</v>
      </c>
    </row>
    <row r="31" spans="1:5" ht="31.5">
      <c r="A31" s="8" t="s">
        <v>58</v>
      </c>
      <c r="B31" s="11" t="s">
        <v>59</v>
      </c>
      <c r="C31" s="19" t="s">
        <v>123</v>
      </c>
      <c r="D31" s="15">
        <f>245916.298986193/1.2*1.02</f>
        <v>209028.85413826405</v>
      </c>
      <c r="E31" s="22">
        <f t="shared" si="0"/>
        <v>1.0954081699789755</v>
      </c>
    </row>
    <row r="32" spans="1:5">
      <c r="A32" s="8" t="s">
        <v>60</v>
      </c>
      <c r="B32" s="11" t="s">
        <v>61</v>
      </c>
      <c r="C32" s="19" t="s">
        <v>62</v>
      </c>
      <c r="D32" s="15">
        <f>19683.21702396*1.02</f>
        <v>20076.881364439199</v>
      </c>
      <c r="E32" s="22">
        <f t="shared" si="0"/>
        <v>0.10521217257287493</v>
      </c>
    </row>
    <row r="33" spans="1:5" ht="31.5">
      <c r="A33" s="8" t="s">
        <v>63</v>
      </c>
      <c r="B33" s="11" t="s">
        <v>64</v>
      </c>
      <c r="C33" s="19" t="s">
        <v>52</v>
      </c>
      <c r="D33" s="15">
        <f>1174.38305340863*1.02</f>
        <v>1197.8707144768027</v>
      </c>
      <c r="E33" s="22">
        <f t="shared" si="0"/>
        <v>6.2773982693724376E-3</v>
      </c>
    </row>
    <row r="34" spans="1:5" ht="31.5">
      <c r="A34" s="8" t="s">
        <v>65</v>
      </c>
      <c r="B34" s="11" t="s">
        <v>66</v>
      </c>
      <c r="C34" s="19" t="s">
        <v>67</v>
      </c>
      <c r="D34" s="15">
        <f>992.418693787002*1.02</f>
        <v>1012.2670676627421</v>
      </c>
      <c r="E34" s="44">
        <f t="shared" si="0"/>
        <v>5.3047490533769661E-3</v>
      </c>
    </row>
    <row r="35" spans="1:5">
      <c r="A35" s="8" t="s">
        <v>68</v>
      </c>
      <c r="B35" s="11" t="s">
        <v>69</v>
      </c>
      <c r="C35" s="19" t="s">
        <v>38</v>
      </c>
      <c r="D35" s="15">
        <f>2977.29302093868/7*5*1.02</f>
        <v>2169.1706295410381</v>
      </c>
      <c r="E35" s="22">
        <f t="shared" si="0"/>
        <v>1.1367460437332636E-2</v>
      </c>
    </row>
    <row r="36" spans="1:5" ht="31.5">
      <c r="A36" s="8" t="s">
        <v>70</v>
      </c>
      <c r="B36" s="11" t="s">
        <v>71</v>
      </c>
      <c r="C36" s="19" t="s">
        <v>72</v>
      </c>
      <c r="D36" s="15">
        <f>1094.33498858929*1.02</f>
        <v>1116.2216883610758</v>
      </c>
      <c r="E36" s="44">
        <f t="shared" si="0"/>
        <v>5.8495194932737379E-3</v>
      </c>
    </row>
    <row r="37" spans="1:5">
      <c r="A37" s="8" t="s">
        <v>73</v>
      </c>
      <c r="B37" s="11" t="s">
        <v>74</v>
      </c>
      <c r="C37" s="19" t="s">
        <v>75</v>
      </c>
      <c r="D37" s="15">
        <f>29.3300246730767*1.02</f>
        <v>29.916625166538235</v>
      </c>
      <c r="E37" s="47">
        <f t="shared" si="0"/>
        <v>1.5677699502647608E-4</v>
      </c>
    </row>
    <row r="38" spans="1:5">
      <c r="A38" s="8" t="s">
        <v>76</v>
      </c>
      <c r="B38" s="16" t="s">
        <v>77</v>
      </c>
      <c r="C38" s="20"/>
      <c r="D38" s="45">
        <f>SUM(D39:D46)</f>
        <v>321834.36876659241</v>
      </c>
      <c r="E38" s="46">
        <f t="shared" si="0"/>
        <v>1.686561400244585</v>
      </c>
    </row>
    <row r="39" spans="1:5" ht="31.5">
      <c r="A39" s="8" t="s">
        <v>78</v>
      </c>
      <c r="B39" s="11" t="s">
        <v>79</v>
      </c>
      <c r="C39" s="19" t="s">
        <v>124</v>
      </c>
      <c r="D39" s="15">
        <f>213703.712000374/1.2*1.02</f>
        <v>181648.15520031791</v>
      </c>
      <c r="E39" s="22">
        <f t="shared" si="0"/>
        <v>0.95192060487697439</v>
      </c>
    </row>
    <row r="40" spans="1:5" ht="31.5">
      <c r="A40" s="8" t="s">
        <v>80</v>
      </c>
      <c r="B40" s="11" t="s">
        <v>81</v>
      </c>
      <c r="C40" s="19" t="s">
        <v>82</v>
      </c>
      <c r="D40" s="15">
        <f>16652.9777305757*1.02</f>
        <v>16986.037285187216</v>
      </c>
      <c r="E40" s="22">
        <f t="shared" si="0"/>
        <v>8.9014715669129774E-2</v>
      </c>
    </row>
    <row r="41" spans="1:5">
      <c r="A41" s="8" t="s">
        <v>83</v>
      </c>
      <c r="B41" s="11" t="s">
        <v>84</v>
      </c>
      <c r="C41" s="19" t="s">
        <v>52</v>
      </c>
      <c r="D41" s="15">
        <f>65000*1.02</f>
        <v>66300</v>
      </c>
      <c r="E41" s="22">
        <f t="shared" si="0"/>
        <v>0.34744275841251676</v>
      </c>
    </row>
    <row r="42" spans="1:5" ht="31.5">
      <c r="A42" s="8" t="s">
        <v>85</v>
      </c>
      <c r="B42" s="11" t="s">
        <v>86</v>
      </c>
      <c r="C42" s="19" t="s">
        <v>87</v>
      </c>
      <c r="D42" s="15">
        <f>121.359133397672*1.02</f>
        <v>123.78631606562544</v>
      </c>
      <c r="E42" s="47">
        <f t="shared" si="0"/>
        <v>6.4869772409599611E-4</v>
      </c>
    </row>
    <row r="43" spans="1:5">
      <c r="A43" s="8" t="s">
        <v>88</v>
      </c>
      <c r="B43" s="11" t="s">
        <v>89</v>
      </c>
      <c r="C43" s="18" t="s">
        <v>38</v>
      </c>
      <c r="D43" s="15">
        <f>1447.53516241032/7*5*1.02</f>
        <v>1054.6327611846616</v>
      </c>
      <c r="E43" s="47">
        <f t="shared" si="0"/>
        <v>5.5267649420544171E-3</v>
      </c>
    </row>
    <row r="44" spans="1:5">
      <c r="A44" s="8" t="s">
        <v>90</v>
      </c>
      <c r="B44" s="11" t="s">
        <v>91</v>
      </c>
      <c r="C44" s="18" t="s">
        <v>92</v>
      </c>
      <c r="D44" s="15">
        <f>1447.98830241961*1.02</f>
        <v>1476.948068468002</v>
      </c>
      <c r="E44" s="47">
        <f t="shared" si="0"/>
        <v>7.7398930760265647E-3</v>
      </c>
    </row>
    <row r="45" spans="1:5">
      <c r="A45" s="8" t="s">
        <v>93</v>
      </c>
      <c r="B45" s="11" t="s">
        <v>74</v>
      </c>
      <c r="C45" s="18" t="s">
        <v>94</v>
      </c>
      <c r="D45" s="15">
        <f>32.7084697616266*1.02</f>
        <v>33.362639156859139</v>
      </c>
      <c r="E45" s="47">
        <f t="shared" si="0"/>
        <v>1.7483570703741451E-4</v>
      </c>
    </row>
    <row r="46" spans="1:5">
      <c r="A46" s="8" t="s">
        <v>95</v>
      </c>
      <c r="B46" s="11" t="s">
        <v>126</v>
      </c>
      <c r="C46" s="18" t="s">
        <v>96</v>
      </c>
      <c r="D46" s="15">
        <f>53148.4769570707*1.02</f>
        <v>54211.446496212113</v>
      </c>
      <c r="E46" s="22">
        <f t="shared" si="0"/>
        <v>0.28409312983674967</v>
      </c>
    </row>
    <row r="47" spans="1:5" ht="31.5">
      <c r="A47" s="8">
        <v>6</v>
      </c>
      <c r="B47" s="9" t="s">
        <v>97</v>
      </c>
      <c r="C47" s="37" t="s">
        <v>67</v>
      </c>
      <c r="D47" s="21">
        <f>1.09*4017.156*1.05*1.02</f>
        <v>4689.5877428400008</v>
      </c>
      <c r="E47" s="22">
        <f t="shared" si="0"/>
        <v>2.4575615402561965E-2</v>
      </c>
    </row>
    <row r="48" spans="1:5" ht="31.5">
      <c r="A48" s="8">
        <v>7</v>
      </c>
      <c r="B48" s="28" t="s">
        <v>98</v>
      </c>
      <c r="C48" s="37" t="s">
        <v>99</v>
      </c>
      <c r="D48" s="21">
        <f>1.09*139614.2*1.05*1.02</f>
        <v>162984.22093800004</v>
      </c>
      <c r="E48" s="22">
        <f t="shared" si="0"/>
        <v>0.85411293062464255</v>
      </c>
    </row>
    <row r="49" spans="1:7" ht="31.5">
      <c r="A49" s="8">
        <v>8</v>
      </c>
      <c r="B49" s="9" t="s">
        <v>100</v>
      </c>
      <c r="C49" s="37" t="s">
        <v>101</v>
      </c>
      <c r="D49" s="21">
        <f>((6/8*365*903.73)+(60.5*365))*1.1*1.09*1.05*1.02</f>
        <v>346045.26908778754</v>
      </c>
      <c r="E49" s="22">
        <f t="shared" si="0"/>
        <v>1.8134377500371421</v>
      </c>
    </row>
    <row r="50" spans="1:7" ht="31.5">
      <c r="A50" s="8">
        <v>9</v>
      </c>
      <c r="B50" s="9" t="s">
        <v>102</v>
      </c>
      <c r="C50" s="37" t="s">
        <v>103</v>
      </c>
      <c r="D50" s="21">
        <f>(((6*0.6*365*212.45)+30000/8*6+(149*6*12))*1.1*1.09)*1.05*1.02</f>
        <v>401145.59116170002</v>
      </c>
      <c r="E50" s="22">
        <f t="shared" si="0"/>
        <v>2.1021890002751249</v>
      </c>
    </row>
    <row r="51" spans="1:7">
      <c r="A51" s="8">
        <v>10</v>
      </c>
      <c r="B51" s="9" t="s">
        <v>104</v>
      </c>
      <c r="C51" s="37" t="s">
        <v>105</v>
      </c>
      <c r="D51" s="21">
        <f>1.09*7994.228*1.05*1.02</f>
        <v>9332.3818249199994</v>
      </c>
      <c r="E51" s="22">
        <f t="shared" si="0"/>
        <v>4.8906010313861867E-2</v>
      </c>
    </row>
    <row r="52" spans="1:7" ht="31.5">
      <c r="A52" s="8">
        <v>11</v>
      </c>
      <c r="B52" s="9" t="s">
        <v>106</v>
      </c>
      <c r="C52" s="37" t="s">
        <v>107</v>
      </c>
      <c r="D52" s="21">
        <f>1.09*580669.757792482*1.05*1.02</f>
        <v>677868.06854936574</v>
      </c>
      <c r="E52" s="22">
        <f t="shared" si="0"/>
        <v>3.5523431610340364</v>
      </c>
    </row>
    <row r="53" spans="1:7" ht="31.5">
      <c r="A53" s="8">
        <v>12</v>
      </c>
      <c r="B53" s="9" t="s">
        <v>128</v>
      </c>
      <c r="C53" s="37" t="s">
        <v>108</v>
      </c>
      <c r="D53" s="21">
        <f>12*1.18*5482*1.09*1.05*1.02</f>
        <v>90618.788836799999</v>
      </c>
      <c r="E53" s="22">
        <f t="shared" si="0"/>
        <v>0.47488449407932387</v>
      </c>
    </row>
    <row r="54" spans="1:7" ht="47.25">
      <c r="A54" s="8">
        <v>13</v>
      </c>
      <c r="B54" s="9" t="s">
        <v>129</v>
      </c>
      <c r="C54" s="37" t="s">
        <v>108</v>
      </c>
      <c r="D54" s="21">
        <f>3743*1.18*12*1.09*1.05*1.02</f>
        <v>61872.69730320001</v>
      </c>
      <c r="E54" s="22">
        <f t="shared" si="0"/>
        <v>0.32424163833252639</v>
      </c>
    </row>
    <row r="55" spans="1:7" ht="31.5">
      <c r="A55" s="8">
        <v>14</v>
      </c>
      <c r="B55" s="9" t="s">
        <v>109</v>
      </c>
      <c r="C55" s="37" t="s">
        <v>107</v>
      </c>
      <c r="D55" s="21">
        <f>1.05*462088/1.18*1.09*1.05*1.02</f>
        <v>480007.42020000005</v>
      </c>
      <c r="E55" s="22">
        <f t="shared" si="0"/>
        <v>2.5154615706299253</v>
      </c>
    </row>
    <row r="56" spans="1:7" ht="47.25" hidden="1">
      <c r="A56" s="8">
        <v>15</v>
      </c>
      <c r="B56" s="9" t="s">
        <v>110</v>
      </c>
      <c r="C56" s="37" t="s">
        <v>120</v>
      </c>
      <c r="D56" s="21">
        <f>7000*7*0*1.02</f>
        <v>0</v>
      </c>
      <c r="E56" s="22">
        <f t="shared" si="0"/>
        <v>0</v>
      </c>
    </row>
    <row r="57" spans="1:7">
      <c r="A57" s="23"/>
      <c r="B57" s="9" t="s">
        <v>111</v>
      </c>
      <c r="C57" s="40"/>
      <c r="D57" s="24">
        <f>D13+D15+D16+D17+D28+D47+D48+D49+D50+D51+D52+D53+D54+D55+D56</f>
        <v>4411329.6010370702</v>
      </c>
      <c r="E57" s="22">
        <f t="shared" si="0"/>
        <v>23.117413647829665</v>
      </c>
    </row>
    <row r="58" spans="1:7" ht="204.75">
      <c r="A58" s="8"/>
      <c r="B58" s="1" t="s">
        <v>121</v>
      </c>
      <c r="C58" s="38" t="s">
        <v>131</v>
      </c>
      <c r="D58" s="24">
        <f>D57*20%</f>
        <v>882265.92020741408</v>
      </c>
      <c r="E58" s="22">
        <f t="shared" si="0"/>
        <v>4.6234827295659331</v>
      </c>
    </row>
    <row r="59" spans="1:7" ht="31.5">
      <c r="A59" s="8"/>
      <c r="B59" s="9" t="s">
        <v>112</v>
      </c>
      <c r="C59" s="38"/>
      <c r="D59" s="24">
        <f>D58+D57</f>
        <v>5293595.521244484</v>
      </c>
      <c r="E59" s="22">
        <f t="shared" si="0"/>
        <v>27.740896377395593</v>
      </c>
      <c r="G59" s="50"/>
    </row>
    <row r="60" spans="1:7" ht="30" customHeight="1">
      <c r="A60" s="26"/>
      <c r="B60" s="70" t="s">
        <v>113</v>
      </c>
      <c r="C60" s="71"/>
      <c r="D60" s="21"/>
      <c r="E60" s="24"/>
    </row>
    <row r="61" spans="1:7" ht="20.25" customHeight="1">
      <c r="A61" s="27">
        <v>1</v>
      </c>
      <c r="B61" s="9" t="s">
        <v>114</v>
      </c>
      <c r="C61" s="14" t="s">
        <v>132</v>
      </c>
      <c r="D61" s="21">
        <f>E61*12*C6</f>
        <v>152658.24000000002</v>
      </c>
      <c r="E61" s="22">
        <f>0.8</f>
        <v>0.8</v>
      </c>
      <c r="F61" s="51"/>
    </row>
    <row r="62" spans="1:7" ht="18.75" customHeight="1">
      <c r="A62" s="8">
        <v>2</v>
      </c>
      <c r="B62" s="28" t="s">
        <v>115</v>
      </c>
      <c r="C62" s="14" t="s">
        <v>132</v>
      </c>
      <c r="D62" s="21">
        <f>E62*12*C6</f>
        <v>106078.39452000002</v>
      </c>
      <c r="E62" s="14">
        <f>1.09*0.5*1.02</f>
        <v>0.55590000000000006</v>
      </c>
    </row>
    <row r="63" spans="1:7">
      <c r="A63" s="29"/>
      <c r="B63" s="30"/>
      <c r="C63" s="31"/>
      <c r="D63" s="31"/>
      <c r="E63" s="31"/>
    </row>
    <row r="64" spans="1:7">
      <c r="B64" s="32"/>
      <c r="C64" s="3"/>
      <c r="D64" s="3"/>
      <c r="E64" s="4"/>
    </row>
    <row r="65" spans="1:5">
      <c r="B65" s="32"/>
      <c r="C65" s="3"/>
      <c r="D65" s="3"/>
      <c r="E65" s="4"/>
    </row>
    <row r="66" spans="1:5">
      <c r="B66" s="32"/>
      <c r="C66" s="33"/>
      <c r="D66" s="25"/>
    </row>
    <row r="67" spans="1:5">
      <c r="B67" s="34" t="s">
        <v>116</v>
      </c>
      <c r="C67" s="33"/>
      <c r="D67" s="25"/>
      <c r="E67" s="49" t="s">
        <v>117</v>
      </c>
    </row>
    <row r="68" spans="1:5">
      <c r="B68" s="34"/>
      <c r="C68" s="33"/>
      <c r="D68" s="25"/>
      <c r="E68" s="49"/>
    </row>
    <row r="69" spans="1:5">
      <c r="B69" s="34"/>
      <c r="C69" s="33"/>
      <c r="D69" s="25"/>
      <c r="E69" s="49"/>
    </row>
    <row r="70" spans="1:5">
      <c r="B70" s="32"/>
      <c r="C70" s="2"/>
      <c r="D70" s="2"/>
      <c r="E70" s="49"/>
    </row>
    <row r="71" spans="1:5">
      <c r="B71" s="34" t="s">
        <v>118</v>
      </c>
      <c r="C71" s="33"/>
      <c r="E71" s="49" t="s">
        <v>119</v>
      </c>
    </row>
    <row r="72" spans="1:5">
      <c r="B72" s="32"/>
      <c r="C72" s="33"/>
      <c r="E72" s="49"/>
    </row>
    <row r="73" spans="1:5" ht="54.75" customHeight="1">
      <c r="A73" s="67"/>
      <c r="B73" s="67"/>
      <c r="C73" s="67"/>
      <c r="D73" s="67"/>
      <c r="E73" s="67"/>
    </row>
    <row r="74" spans="1:5">
      <c r="B74" s="32"/>
      <c r="C74" s="33"/>
    </row>
    <row r="75" spans="1:5">
      <c r="B75" s="32"/>
      <c r="C75" s="33"/>
    </row>
    <row r="76" spans="1:5">
      <c r="B76" s="32"/>
      <c r="C76" s="33"/>
    </row>
    <row r="77" spans="1:5">
      <c r="B77" s="32"/>
      <c r="C77" s="33"/>
    </row>
    <row r="78" spans="1:5">
      <c r="B78" s="32"/>
      <c r="C78" s="33"/>
    </row>
    <row r="79" spans="1:5">
      <c r="B79" s="32"/>
      <c r="C79" s="33"/>
    </row>
    <row r="80" spans="1:5">
      <c r="B80" s="32"/>
      <c r="C80" s="33"/>
    </row>
    <row r="81" spans="1:5">
      <c r="B81" s="32"/>
      <c r="C81" s="33"/>
    </row>
    <row r="82" spans="1:5">
      <c r="B82" s="32"/>
      <c r="C82" s="33"/>
    </row>
    <row r="83" spans="1:5" s="7" customFormat="1">
      <c r="A83" s="5"/>
      <c r="B83" s="32"/>
      <c r="C83" s="33"/>
      <c r="D83" s="49"/>
      <c r="E83" s="48"/>
    </row>
    <row r="84" spans="1:5" s="7" customFormat="1">
      <c r="A84" s="5"/>
      <c r="B84" s="32"/>
      <c r="C84" s="33"/>
      <c r="D84" s="49"/>
      <c r="E84" s="48"/>
    </row>
    <row r="85" spans="1:5" s="7" customFormat="1">
      <c r="A85" s="5"/>
      <c r="B85" s="32"/>
      <c r="C85" s="33"/>
      <c r="D85" s="49"/>
      <c r="E85" s="48"/>
    </row>
    <row r="86" spans="1:5" s="7" customFormat="1">
      <c r="A86" s="5"/>
      <c r="B86" s="32"/>
      <c r="C86" s="33"/>
      <c r="D86" s="49"/>
      <c r="E86" s="48"/>
    </row>
    <row r="87" spans="1:5" s="7" customFormat="1">
      <c r="A87" s="5"/>
      <c r="B87" s="32"/>
      <c r="C87" s="33"/>
      <c r="D87" s="49"/>
      <c r="E87" s="48"/>
    </row>
    <row r="88" spans="1:5" s="7" customFormat="1">
      <c r="A88" s="5"/>
      <c r="B88" s="32"/>
      <c r="C88" s="33"/>
      <c r="D88" s="49"/>
      <c r="E88" s="48"/>
    </row>
    <row r="89" spans="1:5" s="7" customFormat="1">
      <c r="A89" s="5"/>
      <c r="B89" s="32"/>
      <c r="C89" s="33"/>
      <c r="D89" s="49"/>
      <c r="E89" s="48"/>
    </row>
    <row r="90" spans="1:5" s="7" customFormat="1">
      <c r="A90" s="5"/>
      <c r="B90" s="32"/>
      <c r="C90" s="33"/>
      <c r="D90" s="49"/>
      <c r="E90" s="48"/>
    </row>
    <row r="91" spans="1:5" s="7" customFormat="1">
      <c r="A91" s="5"/>
      <c r="B91" s="32"/>
      <c r="C91" s="33"/>
      <c r="D91" s="49"/>
      <c r="E91" s="48"/>
    </row>
    <row r="92" spans="1:5" s="7" customFormat="1">
      <c r="A92" s="5"/>
      <c r="B92" s="32"/>
      <c r="C92" s="33"/>
      <c r="D92" s="49"/>
      <c r="E92" s="48"/>
    </row>
    <row r="93" spans="1:5" s="7" customFormat="1">
      <c r="A93" s="5"/>
      <c r="B93" s="32"/>
      <c r="C93" s="33"/>
      <c r="D93" s="49"/>
      <c r="E93" s="48"/>
    </row>
    <row r="94" spans="1:5" s="7" customFormat="1">
      <c r="A94" s="5"/>
      <c r="B94" s="32"/>
      <c r="C94" s="33"/>
      <c r="D94" s="49"/>
      <c r="E94" s="48"/>
    </row>
    <row r="95" spans="1:5" s="7" customFormat="1">
      <c r="A95" s="5"/>
      <c r="B95" s="32"/>
      <c r="C95" s="33"/>
      <c r="D95" s="49"/>
      <c r="E95" s="48"/>
    </row>
    <row r="96" spans="1:5" s="7" customFormat="1">
      <c r="A96" s="5"/>
      <c r="B96" s="32"/>
      <c r="C96" s="33"/>
      <c r="D96" s="49"/>
      <c r="E96" s="48"/>
    </row>
    <row r="97" spans="1:5" s="7" customFormat="1">
      <c r="A97" s="5"/>
      <c r="B97" s="32"/>
      <c r="C97" s="33"/>
      <c r="D97" s="49"/>
      <c r="E97" s="48"/>
    </row>
    <row r="98" spans="1:5" s="7" customFormat="1">
      <c r="A98" s="5"/>
      <c r="B98" s="32"/>
      <c r="C98" s="33"/>
      <c r="D98" s="49"/>
      <c r="E98" s="48"/>
    </row>
    <row r="99" spans="1:5" s="7" customFormat="1">
      <c r="A99" s="5"/>
      <c r="B99" s="32"/>
      <c r="C99" s="33"/>
      <c r="D99" s="49"/>
      <c r="E99" s="48"/>
    </row>
    <row r="100" spans="1:5" s="7" customFormat="1">
      <c r="A100" s="5"/>
      <c r="B100" s="32"/>
      <c r="C100" s="33"/>
      <c r="D100" s="49"/>
      <c r="E100" s="48"/>
    </row>
    <row r="101" spans="1:5" s="7" customFormat="1">
      <c r="A101" s="5"/>
      <c r="B101" s="32"/>
      <c r="C101" s="33"/>
      <c r="D101" s="49"/>
      <c r="E101" s="48"/>
    </row>
    <row r="102" spans="1:5" s="7" customFormat="1">
      <c r="A102" s="5"/>
      <c r="B102" s="32"/>
      <c r="C102" s="33"/>
      <c r="D102" s="49"/>
      <c r="E102" s="48"/>
    </row>
    <row r="103" spans="1:5" s="7" customFormat="1">
      <c r="A103" s="5"/>
      <c r="B103" s="32"/>
      <c r="C103" s="33"/>
      <c r="D103" s="49"/>
      <c r="E103" s="48"/>
    </row>
    <row r="104" spans="1:5" s="7" customFormat="1">
      <c r="A104" s="5"/>
      <c r="B104" s="32"/>
      <c r="C104" s="33"/>
      <c r="D104" s="49"/>
      <c r="E104" s="48"/>
    </row>
    <row r="105" spans="1:5" s="7" customFormat="1">
      <c r="A105" s="5"/>
      <c r="B105" s="32"/>
      <c r="C105" s="33"/>
      <c r="D105" s="49"/>
      <c r="E105" s="48"/>
    </row>
    <row r="106" spans="1:5" s="7" customFormat="1">
      <c r="A106" s="5"/>
      <c r="B106" s="32"/>
      <c r="C106" s="33"/>
      <c r="D106" s="49"/>
      <c r="E106" s="48"/>
    </row>
    <row r="107" spans="1:5">
      <c r="B107" s="32"/>
    </row>
    <row r="108" spans="1:5">
      <c r="B108" s="32"/>
    </row>
    <row r="109" spans="1:5">
      <c r="B109" s="32"/>
    </row>
  </sheetData>
  <mergeCells count="21">
    <mergeCell ref="A73:E73"/>
    <mergeCell ref="A10:B10"/>
    <mergeCell ref="C10:E10"/>
    <mergeCell ref="A11:B11"/>
    <mergeCell ref="B12:C12"/>
    <mergeCell ref="B60:C60"/>
    <mergeCell ref="A7:B7"/>
    <mergeCell ref="C7:E7"/>
    <mergeCell ref="A8:B8"/>
    <mergeCell ref="C8:E8"/>
    <mergeCell ref="A9:B9"/>
    <mergeCell ref="C9:E9"/>
    <mergeCell ref="A5:B5"/>
    <mergeCell ref="C5:E5"/>
    <mergeCell ref="A6:B6"/>
    <mergeCell ref="C6:E6"/>
    <mergeCell ref="C1:E1"/>
    <mergeCell ref="C2:E2"/>
    <mergeCell ref="A3:E3"/>
    <mergeCell ref="A4:B4"/>
    <mergeCell ref="C4:E4"/>
  </mergeCells>
  <printOptions horizontalCentered="1"/>
  <pageMargins left="0.11811023622047245" right="0.11811023622047245" top="0.35433070866141736" bottom="0.35433070866141736" header="0.31496062992125984" footer="0.31496062992125984"/>
  <pageSetup scale="59" orientation="portrait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75+2%</vt:lpstr>
      <vt:lpstr>'75+2%'!Область_печати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2017-12-14T08:12:59Z</cp:lastPrinted>
  <dcterms:created xsi:type="dcterms:W3CDTF">2016-11-20T09:48:51Z</dcterms:created>
  <dcterms:modified xsi:type="dcterms:W3CDTF">2018-05-08T04:54:46Z</dcterms:modified>
</cp:coreProperties>
</file>