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8975" windowHeight="11955" activeTab="1"/>
  </bookViews>
  <sheets>
    <sheet name="Ф66" sheetId="1" r:id="rId1"/>
    <sheet name="Ф66+6,15% (собств)" sheetId="2" r:id="rId2"/>
  </sheets>
  <definedNames>
    <definedName name="_xlnm.Print_Area" localSheetId="0">Ф66!$A$1:$K$57</definedName>
    <definedName name="_xlnm.Print_Area" localSheetId="1">'Ф66+6,15% (собств)'!$A$1:$G$59</definedName>
  </definedNames>
  <calcPr calcId="125725"/>
</workbook>
</file>

<file path=xl/calcChain.xml><?xml version="1.0" encoding="utf-8"?>
<calcChain xmlns="http://schemas.openxmlformats.org/spreadsheetml/2006/main">
  <c r="J49" i="1"/>
  <c r="J46"/>
  <c r="J45"/>
  <c r="J44"/>
  <c r="J42"/>
  <c r="K46" l="1"/>
  <c r="G5"/>
  <c r="K18" s="1"/>
  <c r="G9"/>
  <c r="H27"/>
  <c r="H36"/>
  <c r="I51"/>
  <c r="E51"/>
  <c r="F51" s="1"/>
  <c r="I48"/>
  <c r="E48"/>
  <c r="I46"/>
  <c r="E46"/>
  <c r="I45"/>
  <c r="E45"/>
  <c r="I42"/>
  <c r="E42"/>
  <c r="I41"/>
  <c r="E41"/>
  <c r="I40"/>
  <c r="E40"/>
  <c r="I39"/>
  <c r="E39"/>
  <c r="I38"/>
  <c r="E38"/>
  <c r="I37"/>
  <c r="E37"/>
  <c r="D36"/>
  <c r="I35"/>
  <c r="E35"/>
  <c r="I34"/>
  <c r="E34"/>
  <c r="I33"/>
  <c r="E33"/>
  <c r="I32"/>
  <c r="E32"/>
  <c r="I31"/>
  <c r="E31"/>
  <c r="I30"/>
  <c r="E30"/>
  <c r="I29"/>
  <c r="E29"/>
  <c r="I28"/>
  <c r="I27" s="1"/>
  <c r="E28"/>
  <c r="D27"/>
  <c r="I25"/>
  <c r="E25"/>
  <c r="I24"/>
  <c r="E24"/>
  <c r="I23"/>
  <c r="E23"/>
  <c r="I22"/>
  <c r="E22"/>
  <c r="I21"/>
  <c r="E21"/>
  <c r="I20"/>
  <c r="E20"/>
  <c r="I17"/>
  <c r="E17"/>
  <c r="I16"/>
  <c r="E16"/>
  <c r="H15"/>
  <c r="I15" s="1"/>
  <c r="D15"/>
  <c r="I14"/>
  <c r="E14"/>
  <c r="I13"/>
  <c r="E13"/>
  <c r="I12"/>
  <c r="E12"/>
  <c r="K14"/>
  <c r="K36"/>
  <c r="K41"/>
  <c r="K33"/>
  <c r="K27" l="1"/>
  <c r="K43"/>
  <c r="K19"/>
  <c r="K34"/>
  <c r="K37"/>
  <c r="K47"/>
  <c r="K23"/>
  <c r="K25"/>
  <c r="K30"/>
  <c r="K17"/>
  <c r="K45"/>
  <c r="K29"/>
  <c r="K40"/>
  <c r="K12"/>
  <c r="E27"/>
  <c r="K21"/>
  <c r="E15"/>
  <c r="D26"/>
  <c r="E26" s="1"/>
  <c r="H26"/>
  <c r="J50"/>
  <c r="K50" s="1"/>
  <c r="D50"/>
  <c r="D52" s="1"/>
  <c r="K35"/>
  <c r="K31"/>
  <c r="K32"/>
  <c r="K28"/>
  <c r="K42"/>
  <c r="K39"/>
  <c r="K38"/>
  <c r="K16"/>
  <c r="K26"/>
  <c r="K13"/>
  <c r="K48"/>
  <c r="K44"/>
  <c r="K15"/>
  <c r="K49"/>
  <c r="K24"/>
  <c r="K22"/>
  <c r="K20"/>
  <c r="H50"/>
  <c r="H52" s="1"/>
  <c r="I26"/>
  <c r="I50" s="1"/>
  <c r="I52" s="1"/>
  <c r="J51" l="1"/>
  <c r="J52" s="1"/>
  <c r="K52" s="1"/>
  <c r="M52" s="1"/>
  <c r="E50"/>
  <c r="E52"/>
  <c r="F52" s="1"/>
  <c r="F12"/>
  <c r="K51" l="1"/>
</calcChain>
</file>

<file path=xl/sharedStrings.xml><?xml version="1.0" encoding="utf-8"?>
<sst xmlns="http://schemas.openxmlformats.org/spreadsheetml/2006/main" count="286" uniqueCount="136">
  <si>
    <t>Приложение №____________</t>
  </si>
  <si>
    <t>к Договору управления многоквартирным домом____</t>
  </si>
  <si>
    <t>Характеристика МКД</t>
  </si>
  <si>
    <t>12-ти этажный кирпичный многоквартирный дом (от 10 до 30 лет эксплуатации)</t>
  </si>
  <si>
    <t>Общая площадь помещений собственников</t>
  </si>
  <si>
    <t>Площадь жилых помещений</t>
  </si>
  <si>
    <t>Площадь нежилых помещений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</si>
  <si>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</si>
  <si>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</si>
  <si>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r>
      <t xml:space="preserve">Стоимость работ и услуг в </t>
    </r>
    <r>
      <rPr>
        <b/>
        <u/>
        <sz val="10"/>
        <color indexed="8"/>
        <rFont val="Times New Roman"/>
        <family val="1"/>
        <charset val="204"/>
      </rPr>
      <t>год,</t>
    </r>
    <r>
      <rPr>
        <sz val="10"/>
        <color theme="1"/>
        <rFont val="Times New Roman"/>
        <family val="1"/>
        <charset val="204"/>
      </rPr>
      <t xml:space="preserve"> руб.</t>
    </r>
  </si>
  <si>
    <t>Цена работ и услуг на 1 кв.м. площади помещений в месяц, руб.</t>
  </si>
  <si>
    <t>Размер платы за 1 кв.м. площади помещений в месяц, руб.</t>
  </si>
  <si>
    <t>Сумма затрат в год, руб.</t>
  </si>
  <si>
    <t>Техническое обслуживание внутридомового инженерного оборудования</t>
  </si>
  <si>
    <t>Проведение технических осмотров, профилактического  ремонта и устранение незначительных неисправностей в системах отопления, водоснабжения, водоотведения, электроснабжения, а также: ремонт, регулировка, наладка и испытание систем центрального отопления; промывка, опрессовка, консервация и расконсервация системы центрального отопления; укрепление трубопроводов, мелкий  ремонт изоляции, проверка исправности канализационных вытяжек и устранение причин при обнаружении их неисправности и т.д.</t>
  </si>
  <si>
    <t>Техническое обслуживание конструктивных элементов зданий</t>
  </si>
  <si>
    <t>Проведение технических осмотров, профилактического  ремонта, устранение незначительных неисправностей в конструктивных элементах здания, смена и восстановление разбитых стекол;  ремонт и укрепление окон и дверей; очистка кровли от мусора, грязи, снега, наледи, снежных шапок и  сосулек и  т.д.</t>
  </si>
  <si>
    <t>Аварийно-ремонтное обслуживание</t>
  </si>
  <si>
    <t>Санитарное содержание лестничных клеток</t>
  </si>
  <si>
    <t>4.1.</t>
  </si>
  <si>
    <t>нижние три этажа - 5 раз в неделю, выше третьего этажа и места перед загрузочными клапанами - 2 раза в неделю</t>
  </si>
  <si>
    <t>4.2.</t>
  </si>
  <si>
    <t>мытье лестничных площадок и маршей</t>
  </si>
  <si>
    <t>1 раз в месяц</t>
  </si>
  <si>
    <t>4.3.</t>
  </si>
  <si>
    <t>мытье полов кабины лифтов</t>
  </si>
  <si>
    <t>2 раза в неделю</t>
  </si>
  <si>
    <t>5 раз в неделю</t>
  </si>
  <si>
    <t>4.4.</t>
  </si>
  <si>
    <t>1 раз в год</t>
  </si>
  <si>
    <t>2 раза в год</t>
  </si>
  <si>
    <t>4.5.</t>
  </si>
  <si>
    <t>4.6.</t>
  </si>
  <si>
    <t xml:space="preserve">влажная протирка   отопительных приборов. </t>
  </si>
  <si>
    <t>1 раз в квартал</t>
  </si>
  <si>
    <t>4.7.</t>
  </si>
  <si>
    <t>мытье окон</t>
  </si>
  <si>
    <t>4.8.</t>
  </si>
  <si>
    <t>уборка крыльца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</si>
  <si>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</si>
  <si>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</si>
  <si>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</si>
  <si>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</si>
  <si>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</si>
  <si>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</si>
  <si>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асфальт  1 класса - 1 раз в двое суток, асфальт 2 и 3 класса - 1 раз в сутки</t>
  </si>
  <si>
    <t>5.1.2.</t>
  </si>
  <si>
    <t>сдвигание свежевыпавшего снега в дни сильных снегопадов</t>
  </si>
  <si>
    <t xml:space="preserve"> 2 раза в сутки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</si>
  <si>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</si>
  <si>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</si>
  <si>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</si>
  <si>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</si>
  <si>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</si>
  <si>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</si>
  <si>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</si>
  <si>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6 раз в холодный период</t>
  </si>
  <si>
    <t>5.1.6.</t>
  </si>
  <si>
    <t>очистка контейнерной площадки</t>
  </si>
  <si>
    <t>5.1.7.</t>
  </si>
  <si>
    <t>сметание снега со ступеней и площадки перед входом в подъезд</t>
  </si>
  <si>
    <t>4 раза в неделю</t>
  </si>
  <si>
    <t>7 раза в неделю</t>
  </si>
  <si>
    <t>5.1.8.</t>
  </si>
  <si>
    <t>протирка указателей</t>
  </si>
  <si>
    <t>2 раза за период</t>
  </si>
  <si>
    <t>1 раза за период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</si>
  <si>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</si>
  <si>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</si>
  <si>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</si>
  <si>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</si>
  <si>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</si>
  <si>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</si>
  <si>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</si>
  <si>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</si>
  <si>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</si>
  <si>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</si>
  <si>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1 раз в двое суток</t>
  </si>
  <si>
    <t>5.2.4.</t>
  </si>
  <si>
    <t>подметание ступеней и площадок перед входом в подъезд</t>
  </si>
  <si>
    <t>3 раза в неделю</t>
  </si>
  <si>
    <t>5.2.5.</t>
  </si>
  <si>
    <t>уборка контейнерной площадки</t>
  </si>
  <si>
    <t>5.2.6.</t>
  </si>
  <si>
    <t xml:space="preserve">уборка приямков </t>
  </si>
  <si>
    <t>2 раз в месяц</t>
  </si>
  <si>
    <t>5.2.7.</t>
  </si>
  <si>
    <t>озеленение, кошение газонов</t>
  </si>
  <si>
    <t>в течении летнего периода</t>
  </si>
  <si>
    <t>6 раз в неделю</t>
  </si>
  <si>
    <t>Дератизация, дезинсекция</t>
  </si>
  <si>
    <t>дератизация - 1 раз в квартал, дезинсекция - 2 раза в год</t>
  </si>
  <si>
    <t>Обслуживание  лифтов</t>
  </si>
  <si>
    <t>ежемесячно, согласно договору со специализированной организацией</t>
  </si>
  <si>
    <t>Тех.обслуживание средств автоматизации ИТП</t>
  </si>
  <si>
    <t>ежемесячно</t>
  </si>
  <si>
    <t>ИТОГО  содержание общего имущества в многоквартирном доме</t>
  </si>
  <si>
    <t>УПРАВЛЕНИЕ МНОГОКВАРТИРНЫМ ДОМОМ</t>
  </si>
  <si>
    <t xml:space="preserve">ВСЕГО управление многоквартирным домом и содержание общего имущества в многоквартирном доме </t>
  </si>
  <si>
    <t>Экономист</t>
  </si>
  <si>
    <t>М.А. Иващук</t>
  </si>
  <si>
    <t>за фактически вывезенный объем</t>
  </si>
  <si>
    <t>Площадь дворовой территории</t>
  </si>
  <si>
    <t>Площадь, оборудованная ППА</t>
  </si>
  <si>
    <t>I. СОДЕРЖАНИЕ ОБЩЕГО ИМУЩЕСТВА ДОМА</t>
  </si>
  <si>
    <t>Директор ООО "КЖЭК "Горский"</t>
  </si>
  <si>
    <t>С.В. Занина</t>
  </si>
  <si>
    <t>ул. Фадеева, дом 66</t>
  </si>
  <si>
    <t>Тех.обслуживание средств противопожарной автоматики (ППА)</t>
  </si>
  <si>
    <t>Проведение технических осмотров, профилактического ремонта и устранение незначительных неисправностей в системах отопления, водоснабжения, водоотведения, канализации, электроснабжения, а также: ремонт, регулировка, наладка и испытание систем центрального отопления; промывка, опрессовка, консервация и расконсервация системы центрального отопления; укрепление трубопроводов, мелкий ремонт изоляции, проверка исправности канализационных вытяжек и профилактическая прочистка канализации и  выполнение других работ в соответствии с приложениями к договору управления № 5 и № 6. Устранение причин при обнаружении неисправности инженерных систем и т.д. в соответствии с перечнем, утвержденным постановлением Правительства РФ от 03.04.2013 № 290 и в соответствии с постановлением Правительства РФ от 27.09.2003 № 170 и на основании договора управления</t>
  </si>
  <si>
    <t>Проведение технических осмотров, профилактического ремонта и устранение незначительных неисправностей в конструктивных элементах здания, смена и восстановление разбитых стекол;  ремонт и укрепление окон и дверей; очистка кровли от мусора, грязи, снега, наледи, снежных шапок и  сосулек и  выполнение других работ в соответствии с приложениями к договору управления № 5 и № 6. Устранение причин при обнаружении неисправности инженерных систем и т.д. в соответствии с перечнем, утвержденным постановлением Правительства РФ от 03.04.2013 № 290 и в соответствии с постановлением Правительства РФ от 27.09.2003 № 170 и на основании договора управления</t>
  </si>
  <si>
    <t>мытье пожарных переходов</t>
  </si>
  <si>
    <t>подметание пожарных переходов</t>
  </si>
  <si>
    <t>2 раза в месяц в летний период</t>
  </si>
  <si>
    <t>2 раза в месяц в зимний период</t>
  </si>
  <si>
    <t>выше первого этажа - 5 раз в неделю</t>
  </si>
  <si>
    <t>1 этаж - 5 раз в неделю, 3 раза в месяц  все этажи</t>
  </si>
  <si>
    <t>подметание лестничных площадок и маршей</t>
  </si>
  <si>
    <t>4.9.</t>
  </si>
  <si>
    <t>влажная протирка стен, дверей, потолков и плафонов кабины лифта, подоконников, почтовых ящиков</t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</si>
  <si>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</si>
  <si>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 xml:space="preserve"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 и др. 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</si>
  <si>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</si>
  <si>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круглосуточно на системах водоснабжения, водоотведения, теплоснабжения и энергообеспечения</t>
  </si>
  <si>
    <t>мытье стен, дверей, оконных ограждений, перил, чердачных лестниц, плафонов, почтовых ящиков, шкафов для электросчётчиков и слаботочных устройств, обметание пыли с потолков</t>
  </si>
  <si>
    <r>
      <t xml:space="preserve">Автоуслуги по вывозу снега </t>
    </r>
    <r>
      <rPr>
        <sz val="9"/>
        <color indexed="8"/>
        <rFont val="Times New Roman"/>
        <family val="1"/>
        <charset val="204"/>
      </rPr>
      <t xml:space="preserve">(с последующей корректировкой за отчетный период) и </t>
    </r>
    <r>
      <rPr>
        <b/>
        <sz val="9"/>
        <color indexed="8"/>
        <rFont val="Times New Roman"/>
        <family val="1"/>
        <charset val="204"/>
      </rPr>
      <t xml:space="preserve">механизированная уборка  дворовой территории    </t>
    </r>
  </si>
  <si>
    <t>дератизация - 2 раза в год
дезинсекция - 2 раза в год</t>
  </si>
  <si>
    <t>Перечень и периодичность
работ и услуг по содержанию общего имущества 
многоквартирного дома  № 66 по ул. Фадеева 
с 01.01.2025 по 31.12.2025 гг.</t>
  </si>
  <si>
    <t>в течение летнего периода 4 раза</t>
  </si>
  <si>
    <t>влажная протирка отопительных приборов</t>
  </si>
  <si>
    <t>мытье стен, дверей, оконных ограждений, перил, плафонов, почтовых ящиков, шкафов для электросчётчиков и слаботочных устройств, обметание пыли с потолков</t>
  </si>
  <si>
    <t>Раздел 2. Дополнительные услуги и работы</t>
  </si>
  <si>
    <t>1.</t>
  </si>
  <si>
    <t>Сбор денежных средств для формирования резерва на текущий ремонт</t>
  </si>
  <si>
    <t>с 01.10.2024 года</t>
  </si>
  <si>
    <t>Перечень и периодичность
работ и услуг по содержанию общего имущества 
многоквартирного дома  № 66 по ул. Фадеева 
с 01.01.2026 по 31.12.2026 гг.</t>
  </si>
</sst>
</file>

<file path=xl/styles.xml><?xml version="1.0" encoding="utf-8"?>
<styleSheet xmlns="http://schemas.openxmlformats.org/spreadsheetml/2006/main">
  <numFmts count="2">
    <numFmt numFmtId="164" formatCode="0.0"/>
    <numFmt numFmtId="166" formatCode="0.0000"/>
  </numFmts>
  <fonts count="29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u/>
      <sz val="10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i/>
      <sz val="10"/>
      <color rgb="FFFF0000"/>
      <name val="Times New Roman"/>
      <family val="1"/>
      <charset val="204"/>
    </font>
    <font>
      <b/>
      <i/>
      <sz val="9"/>
      <color rgb="FFFF0000"/>
      <name val="Times New Roman"/>
      <family val="1"/>
      <charset val="204"/>
    </font>
    <font>
      <b/>
      <i/>
      <sz val="10"/>
      <color indexed="10"/>
      <name val="Times New Roman"/>
      <family val="1"/>
      <charset val="204"/>
    </font>
    <font>
      <b/>
      <i/>
      <sz val="9"/>
      <color indexed="10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3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3" fillId="0" borderId="0" xfId="0" applyFont="1" applyFill="1"/>
    <xf numFmtId="0" fontId="1" fillId="0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wrapText="1"/>
    </xf>
    <xf numFmtId="2" fontId="3" fillId="0" borderId="1" xfId="0" applyNumberFormat="1" applyFont="1" applyFill="1" applyBorder="1" applyAlignment="1">
      <alignment horizontal="center"/>
    </xf>
    <xf numFmtId="4" fontId="3" fillId="0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wrapText="1"/>
    </xf>
    <xf numFmtId="164" fontId="3" fillId="0" borderId="1" xfId="0" applyNumberFormat="1" applyFont="1" applyFill="1" applyBorder="1" applyAlignment="1">
      <alignment horizontal="center" wrapText="1"/>
    </xf>
    <xf numFmtId="164" fontId="3" fillId="2" borderId="1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/>
    <xf numFmtId="4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/>
    <xf numFmtId="4" fontId="2" fillId="2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/>
    <xf numFmtId="4" fontId="11" fillId="2" borderId="0" xfId="0" applyNumberFormat="1" applyFont="1" applyFill="1"/>
    <xf numFmtId="0" fontId="11" fillId="2" borderId="0" xfId="0" applyFont="1" applyFill="1" applyAlignment="1">
      <alignment horizontal="center" vertical="center"/>
    </xf>
    <xf numFmtId="0" fontId="10" fillId="0" borderId="0" xfId="0" applyFont="1" applyFill="1"/>
    <xf numFmtId="0" fontId="12" fillId="0" borderId="0" xfId="0" applyFont="1" applyFill="1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2" fontId="15" fillId="2" borderId="1" xfId="0" applyNumberFormat="1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vertical="center" wrapText="1"/>
    </xf>
    <xf numFmtId="2" fontId="15" fillId="0" borderId="1" xfId="0" applyNumberFormat="1" applyFont="1" applyFill="1" applyBorder="1" applyAlignment="1">
      <alignment horizontal="center"/>
    </xf>
    <xf numFmtId="164" fontId="16" fillId="0" borderId="1" xfId="0" applyNumberFormat="1" applyFont="1" applyFill="1" applyBorder="1" applyAlignment="1">
      <alignment horizontal="center" vertical="center" wrapText="1"/>
    </xf>
    <xf numFmtId="164" fontId="16" fillId="0" borderId="1" xfId="0" applyNumberFormat="1" applyFont="1" applyFill="1" applyBorder="1" applyAlignment="1">
      <alignment horizontal="center" wrapText="1"/>
    </xf>
    <xf numFmtId="164" fontId="16" fillId="2" borderId="1" xfId="0" applyNumberFormat="1" applyFont="1" applyFill="1" applyBorder="1" applyAlignment="1">
      <alignment horizontal="center" wrapText="1"/>
    </xf>
    <xf numFmtId="0" fontId="15" fillId="0" borderId="1" xfId="0" applyFont="1" applyFill="1" applyBorder="1" applyAlignment="1">
      <alignment horizontal="center" vertical="center" wrapText="1"/>
    </xf>
    <xf numFmtId="2" fontId="15" fillId="0" borderId="1" xfId="0" applyNumberFormat="1" applyFont="1" applyFill="1" applyBorder="1" applyAlignment="1">
      <alignment horizontal="center" vertical="center"/>
    </xf>
    <xf numFmtId="4" fontId="15" fillId="0" borderId="0" xfId="0" applyNumberFormat="1" applyFont="1" applyFill="1" applyBorder="1" applyAlignment="1">
      <alignment horizontal="center" vertical="center" wrapText="1"/>
    </xf>
    <xf numFmtId="0" fontId="17" fillId="0" borderId="0" xfId="0" applyFont="1" applyFill="1" applyAlignment="1">
      <alignment wrapText="1"/>
    </xf>
    <xf numFmtId="0" fontId="16" fillId="0" borderId="0" xfId="0" applyFont="1" applyFill="1"/>
    <xf numFmtId="0" fontId="14" fillId="0" borderId="1" xfId="0" applyFont="1" applyFill="1" applyBorder="1" applyAlignment="1">
      <alignment horizontal="left" vertical="center" wrapText="1"/>
    </xf>
    <xf numFmtId="4" fontId="18" fillId="2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 wrapText="1"/>
    </xf>
    <xf numFmtId="2" fontId="18" fillId="0" borderId="1" xfId="0" applyNumberFormat="1" applyFont="1" applyFill="1" applyBorder="1" applyAlignment="1">
      <alignment horizontal="center" vertical="center" wrapText="1"/>
    </xf>
    <xf numFmtId="164" fontId="19" fillId="0" borderId="1" xfId="0" applyNumberFormat="1" applyFont="1" applyFill="1" applyBorder="1" applyAlignment="1">
      <alignment horizontal="center" wrapText="1"/>
    </xf>
    <xf numFmtId="164" fontId="20" fillId="0" borderId="1" xfId="0" applyNumberFormat="1" applyFont="1" applyFill="1" applyBorder="1" applyAlignment="1">
      <alignment horizontal="center" wrapText="1"/>
    </xf>
    <xf numFmtId="2" fontId="18" fillId="2" borderId="1" xfId="0" applyNumberFormat="1" applyFont="1" applyFill="1" applyBorder="1" applyAlignment="1">
      <alignment horizontal="center" vertical="center"/>
    </xf>
    <xf numFmtId="2" fontId="21" fillId="0" borderId="1" xfId="0" applyNumberFormat="1" applyFont="1" applyFill="1" applyBorder="1" applyAlignment="1">
      <alignment horizontal="center"/>
    </xf>
    <xf numFmtId="2" fontId="22" fillId="0" borderId="1" xfId="0" applyNumberFormat="1" applyFont="1" applyFill="1" applyBorder="1" applyAlignment="1">
      <alignment horizontal="center"/>
    </xf>
    <xf numFmtId="4" fontId="15" fillId="2" borderId="1" xfId="0" applyNumberFormat="1" applyFont="1" applyFill="1" applyBorder="1" applyAlignment="1">
      <alignment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2" fontId="24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/>
    </xf>
    <xf numFmtId="0" fontId="12" fillId="0" borderId="0" xfId="0" applyFont="1" applyFill="1" applyAlignment="1">
      <alignment horizontal="left" wrapText="1"/>
    </xf>
    <xf numFmtId="0" fontId="1" fillId="0" borderId="1" xfId="0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0" xfId="0" applyFont="1"/>
    <xf numFmtId="0" fontId="26" fillId="0" borderId="0" xfId="0" applyFont="1"/>
    <xf numFmtId="0" fontId="11" fillId="2" borderId="0" xfId="0" applyFont="1" applyFill="1"/>
    <xf numFmtId="0" fontId="12" fillId="0" borderId="0" xfId="0" applyFont="1" applyFill="1" applyAlignment="1">
      <alignment horizontal="left" wrapText="1"/>
    </xf>
    <xf numFmtId="2" fontId="2" fillId="0" borderId="1" xfId="0" applyNumberFormat="1" applyFont="1" applyFill="1" applyBorder="1" applyAlignment="1">
      <alignment horizontal="center"/>
    </xf>
    <xf numFmtId="4" fontId="11" fillId="0" borderId="0" xfId="0" applyNumberFormat="1" applyFont="1" applyAlignment="1">
      <alignment wrapText="1"/>
    </xf>
    <xf numFmtId="0" fontId="27" fillId="0" borderId="0" xfId="0" applyFont="1" applyFill="1"/>
    <xf numFmtId="0" fontId="28" fillId="0" borderId="0" xfId="0" applyFont="1"/>
    <xf numFmtId="4" fontId="1" fillId="2" borderId="1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Alignment="1">
      <alignment horizontal="left" wrapText="1"/>
    </xf>
    <xf numFmtId="4" fontId="12" fillId="0" borderId="0" xfId="0" applyNumberFormat="1" applyFont="1" applyFill="1" applyAlignment="1">
      <alignment wrapText="1"/>
    </xf>
    <xf numFmtId="4" fontId="11" fillId="2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 indent="18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4" fontId="4" fillId="0" borderId="2" xfId="0" applyNumberFormat="1" applyFont="1" applyFill="1" applyBorder="1" applyAlignment="1">
      <alignment horizontal="center" vertical="center" wrapText="1"/>
    </xf>
    <xf numFmtId="4" fontId="3" fillId="0" borderId="4" xfId="0" applyNumberFormat="1" applyFont="1" applyFill="1" applyBorder="1" applyAlignment="1">
      <alignment horizontal="center" vertical="center"/>
    </xf>
    <xf numFmtId="4" fontId="3" fillId="0" borderId="3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4" fontId="12" fillId="0" borderId="0" xfId="0" applyNumberFormat="1" applyFont="1" applyFill="1" applyAlignment="1">
      <alignment horizontal="left" wrapText="1"/>
    </xf>
    <xf numFmtId="4" fontId="1" fillId="2" borderId="5" xfId="0" applyNumberFormat="1" applyFont="1" applyFill="1" applyBorder="1" applyAlignment="1">
      <alignment horizontal="center" vertical="center"/>
    </xf>
    <xf numFmtId="4" fontId="1" fillId="2" borderId="6" xfId="0" applyNumberFormat="1" applyFont="1" applyFill="1" applyBorder="1" applyAlignment="1">
      <alignment horizontal="center" vertical="center"/>
    </xf>
    <xf numFmtId="4" fontId="1" fillId="2" borderId="7" xfId="0" applyNumberFormat="1" applyFont="1" applyFill="1" applyBorder="1" applyAlignment="1">
      <alignment horizontal="center" vertical="center"/>
    </xf>
    <xf numFmtId="4" fontId="18" fillId="2" borderId="5" xfId="0" applyNumberFormat="1" applyFont="1" applyFill="1" applyBorder="1" applyAlignment="1">
      <alignment horizontal="center" vertical="center"/>
    </xf>
    <xf numFmtId="4" fontId="18" fillId="2" borderId="6" xfId="0" applyNumberFormat="1" applyFont="1" applyFill="1" applyBorder="1" applyAlignment="1">
      <alignment horizontal="center" vertical="center"/>
    </xf>
    <xf numFmtId="4" fontId="18" fillId="2" borderId="7" xfId="0" applyNumberFormat="1" applyFont="1" applyFill="1" applyBorder="1" applyAlignment="1">
      <alignment horizontal="center" vertical="center"/>
    </xf>
    <xf numFmtId="166" fontId="11" fillId="0" borderId="0" xfId="0" applyNumberFormat="1" applyFo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6"/>
  <sheetViews>
    <sheetView view="pageBreakPreview" topLeftCell="A49" zoomScale="115" zoomScaleSheetLayoutView="115" workbookViewId="0">
      <selection activeCell="J12" sqref="J12:J49"/>
    </sheetView>
  </sheetViews>
  <sheetFormatPr defaultRowHeight="15"/>
  <cols>
    <col min="1" max="1" width="5.85546875" style="43" customWidth="1"/>
    <col min="2" max="2" width="31.140625" style="44" customWidth="1"/>
    <col min="3" max="3" width="66.28515625" style="44" hidden="1" customWidth="1"/>
    <col min="4" max="4" width="14.85546875" style="47" hidden="1" customWidth="1"/>
    <col min="5" max="6" width="16" style="44" hidden="1" customWidth="1"/>
    <col min="7" max="7" width="43" style="64" customWidth="1"/>
    <col min="8" max="8" width="18" style="44" hidden="1" customWidth="1"/>
    <col min="9" max="9" width="16" style="44" hidden="1" customWidth="1"/>
    <col min="10" max="10" width="15.140625" style="45" customWidth="1"/>
    <col min="11" max="11" width="15.28515625" style="46" customWidth="1"/>
    <col min="12" max="12" width="24.28515625" style="87" customWidth="1"/>
    <col min="13" max="16384" width="9.140625" style="87"/>
  </cols>
  <sheetData>
    <row r="1" spans="1:12">
      <c r="A1" s="1"/>
      <c r="B1" s="85"/>
      <c r="C1" s="2"/>
      <c r="D1" s="3"/>
      <c r="E1" s="2"/>
      <c r="F1" s="2"/>
      <c r="G1" s="99" t="s">
        <v>0</v>
      </c>
      <c r="H1" s="99"/>
      <c r="I1" s="99"/>
      <c r="J1" s="99"/>
      <c r="K1" s="99"/>
    </row>
    <row r="2" spans="1:12" ht="15" customHeight="1">
      <c r="A2" s="1"/>
      <c r="B2" s="85"/>
      <c r="C2" s="2"/>
      <c r="D2" s="3"/>
      <c r="E2" s="2"/>
      <c r="F2" s="2"/>
      <c r="G2" s="99" t="s">
        <v>1</v>
      </c>
      <c r="H2" s="99"/>
      <c r="I2" s="99"/>
      <c r="J2" s="99"/>
      <c r="K2" s="99"/>
    </row>
    <row r="3" spans="1:12" ht="72" customHeight="1">
      <c r="A3" s="112" t="s">
        <v>127</v>
      </c>
      <c r="B3" s="112"/>
      <c r="C3" s="112"/>
      <c r="D3" s="112"/>
      <c r="E3" s="112"/>
      <c r="F3" s="112"/>
      <c r="G3" s="112"/>
      <c r="H3" s="112"/>
      <c r="I3" s="112"/>
      <c r="J3" s="112"/>
      <c r="K3" s="113"/>
    </row>
    <row r="4" spans="1:12">
      <c r="A4" s="114" t="s">
        <v>2</v>
      </c>
      <c r="B4" s="106"/>
      <c r="C4" s="115" t="s">
        <v>3</v>
      </c>
      <c r="D4" s="115"/>
      <c r="E4" s="115"/>
      <c r="F4" s="116"/>
      <c r="G4" s="115" t="s">
        <v>107</v>
      </c>
      <c r="H4" s="115"/>
      <c r="I4" s="115"/>
      <c r="J4" s="115"/>
      <c r="K4" s="116"/>
    </row>
    <row r="5" spans="1:12" ht="14.25" customHeight="1">
      <c r="A5" s="105" t="s">
        <v>4</v>
      </c>
      <c r="B5" s="106"/>
      <c r="C5" s="107">
        <v>5150</v>
      </c>
      <c r="D5" s="108"/>
      <c r="E5" s="108"/>
      <c r="F5" s="109"/>
      <c r="G5" s="110">
        <f>G7+G6</f>
        <v>21327.200000000001</v>
      </c>
      <c r="H5" s="111"/>
      <c r="I5" s="111"/>
      <c r="J5" s="111"/>
      <c r="K5" s="111"/>
    </row>
    <row r="6" spans="1:12" ht="14.25" customHeight="1">
      <c r="A6" s="100" t="s">
        <v>5</v>
      </c>
      <c r="B6" s="101"/>
      <c r="C6" s="82"/>
      <c r="D6" s="83"/>
      <c r="E6" s="83"/>
      <c r="F6" s="84"/>
      <c r="G6" s="102">
        <v>20274.8</v>
      </c>
      <c r="H6" s="103"/>
      <c r="I6" s="103"/>
      <c r="J6" s="103"/>
      <c r="K6" s="104"/>
    </row>
    <row r="7" spans="1:12" ht="14.25" customHeight="1">
      <c r="A7" s="100" t="s">
        <v>6</v>
      </c>
      <c r="B7" s="101"/>
      <c r="C7" s="82"/>
      <c r="D7" s="83"/>
      <c r="E7" s="83"/>
      <c r="F7" s="84"/>
      <c r="G7" s="102">
        <v>1052.4000000000001</v>
      </c>
      <c r="H7" s="103"/>
      <c r="I7" s="103"/>
      <c r="J7" s="103"/>
      <c r="K7" s="104"/>
    </row>
    <row r="8" spans="1:12" ht="14.25" customHeight="1">
      <c r="A8" s="100" t="s">
        <v>102</v>
      </c>
      <c r="B8" s="101"/>
      <c r="C8" s="82"/>
      <c r="D8" s="83"/>
      <c r="E8" s="83"/>
      <c r="F8" s="84"/>
      <c r="G8" s="102">
        <v>10510</v>
      </c>
      <c r="H8" s="103"/>
      <c r="I8" s="103"/>
      <c r="J8" s="103"/>
      <c r="K8" s="104"/>
    </row>
    <row r="9" spans="1:12" ht="14.25" customHeight="1">
      <c r="A9" s="100" t="s">
        <v>103</v>
      </c>
      <c r="B9" s="101"/>
      <c r="C9" s="82"/>
      <c r="D9" s="83"/>
      <c r="E9" s="83"/>
      <c r="F9" s="84"/>
      <c r="G9" s="102">
        <f>G6</f>
        <v>20274.8</v>
      </c>
      <c r="H9" s="103"/>
      <c r="I9" s="103"/>
      <c r="J9" s="103"/>
      <c r="K9" s="104"/>
    </row>
    <row r="10" spans="1:12" ht="53.25" customHeight="1">
      <c r="A10" s="117" t="s">
        <v>7</v>
      </c>
      <c r="B10" s="106"/>
      <c r="C10" s="81" t="s">
        <v>8</v>
      </c>
      <c r="D10" s="4" t="s">
        <v>9</v>
      </c>
      <c r="E10" s="5" t="s">
        <v>10</v>
      </c>
      <c r="F10" s="5" t="s">
        <v>11</v>
      </c>
      <c r="G10" s="53" t="s">
        <v>8</v>
      </c>
      <c r="H10" s="4" t="s">
        <v>9</v>
      </c>
      <c r="I10" s="5" t="s">
        <v>10</v>
      </c>
      <c r="J10" s="6" t="s">
        <v>12</v>
      </c>
      <c r="K10" s="6" t="s">
        <v>11</v>
      </c>
    </row>
    <row r="11" spans="1:12" ht="15" customHeight="1">
      <c r="A11" s="119" t="s">
        <v>104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1"/>
    </row>
    <row r="12" spans="1:12" ht="173.25" customHeight="1">
      <c r="A12" s="7">
        <v>1</v>
      </c>
      <c r="B12" s="30" t="s">
        <v>13</v>
      </c>
      <c r="C12" s="8" t="s">
        <v>14</v>
      </c>
      <c r="D12" s="9">
        <v>87976.44</v>
      </c>
      <c r="E12" s="9">
        <f>D12/12/5150</f>
        <v>1.4235669902912622</v>
      </c>
      <c r="F12" s="122" t="e">
        <f>E50</f>
        <v>#REF!</v>
      </c>
      <c r="G12" s="77" t="s">
        <v>109</v>
      </c>
      <c r="H12" s="9">
        <v>101306.79</v>
      </c>
      <c r="I12" s="10">
        <f>H12/12/5150</f>
        <v>1.6392684466019418</v>
      </c>
      <c r="J12" s="11">
        <v>1107826.6339813604</v>
      </c>
      <c r="K12" s="12">
        <f>J12/12/$G$5</f>
        <v>4.3286922880224949</v>
      </c>
      <c r="L12" s="87">
        <v>1.1000000000000001</v>
      </c>
    </row>
    <row r="13" spans="1:12" ht="131.25" customHeight="1">
      <c r="A13" s="7">
        <v>2</v>
      </c>
      <c r="B13" s="30" t="s">
        <v>15</v>
      </c>
      <c r="C13" s="8" t="s">
        <v>16</v>
      </c>
      <c r="D13" s="9">
        <v>114756.45</v>
      </c>
      <c r="E13" s="9">
        <f>D13/12/5150</f>
        <v>1.8569004854368933</v>
      </c>
      <c r="F13" s="123"/>
      <c r="G13" s="77" t="s">
        <v>110</v>
      </c>
      <c r="H13" s="9">
        <v>80017.539999999994</v>
      </c>
      <c r="I13" s="10">
        <f>H13/12/5150</f>
        <v>1.2947822006472491</v>
      </c>
      <c r="J13" s="11">
        <v>738551.08932090702</v>
      </c>
      <c r="K13" s="12">
        <f t="shared" ref="K13:K51" si="0">J13/12/$G$5</f>
        <v>2.8857948586816637</v>
      </c>
      <c r="L13" s="92"/>
    </row>
    <row r="14" spans="1:12" ht="25.5">
      <c r="A14" s="7">
        <v>3</v>
      </c>
      <c r="B14" s="30" t="s">
        <v>17</v>
      </c>
      <c r="C14" s="13" t="s">
        <v>123</v>
      </c>
      <c r="D14" s="10">
        <v>35844</v>
      </c>
      <c r="E14" s="9">
        <f>D14/12/5150</f>
        <v>0.57999999999999996</v>
      </c>
      <c r="F14" s="123"/>
      <c r="G14" s="78" t="s">
        <v>123</v>
      </c>
      <c r="H14" s="10">
        <v>35844</v>
      </c>
      <c r="I14" s="10">
        <f>H14/12/5150</f>
        <v>0.57999999999999996</v>
      </c>
      <c r="J14" s="14">
        <v>428809.699679485</v>
      </c>
      <c r="K14" s="12">
        <f>J14/12/$G$5</f>
        <v>1.67551960125835</v>
      </c>
    </row>
    <row r="15" spans="1:12" ht="25.5">
      <c r="A15" s="15">
        <v>4</v>
      </c>
      <c r="B15" s="50" t="s">
        <v>18</v>
      </c>
      <c r="C15" s="16"/>
      <c r="D15" s="17">
        <f>D16+D17+D20+D21+D22+D23+D24+D25</f>
        <v>203408.5</v>
      </c>
      <c r="E15" s="17">
        <f>E16+E17+E20+E21+E22+E23+E24+E25</f>
        <v>3.2913996763754048</v>
      </c>
      <c r="F15" s="123"/>
      <c r="G15" s="54"/>
      <c r="H15" s="17">
        <f>H16+H17+H20+H21+H22+H23+H24+H25</f>
        <v>203408.5</v>
      </c>
      <c r="I15" s="18">
        <f>H15/12/5150</f>
        <v>3.2913996763754043</v>
      </c>
      <c r="J15" s="14">
        <v>1030500.9639888232</v>
      </c>
      <c r="K15" s="12">
        <f t="shared" si="0"/>
        <v>4.0265520242883239</v>
      </c>
    </row>
    <row r="16" spans="1:12" ht="25.5">
      <c r="A16" s="7" t="s">
        <v>19</v>
      </c>
      <c r="B16" s="49" t="s">
        <v>111</v>
      </c>
      <c r="C16" s="4" t="s">
        <v>20</v>
      </c>
      <c r="D16" s="19">
        <v>181214.85</v>
      </c>
      <c r="E16" s="19">
        <f t="shared" ref="E16:E26" si="1">D16/12/5150</f>
        <v>2.9322791262135923</v>
      </c>
      <c r="F16" s="123"/>
      <c r="G16" s="4" t="s">
        <v>113</v>
      </c>
      <c r="H16" s="19">
        <v>181214.85</v>
      </c>
      <c r="I16" s="20">
        <f t="shared" ref="I16:I25" si="2">H16/12/5150</f>
        <v>2.9322791262135923</v>
      </c>
      <c r="J16" s="21">
        <v>227426.17513947483</v>
      </c>
      <c r="K16" s="22">
        <f t="shared" si="0"/>
        <v>0.88863898034542288</v>
      </c>
    </row>
    <row r="17" spans="1:11" ht="27" customHeight="1">
      <c r="A17" s="7" t="s">
        <v>21</v>
      </c>
      <c r="B17" s="49" t="s">
        <v>112</v>
      </c>
      <c r="C17" s="4" t="s">
        <v>23</v>
      </c>
      <c r="D17" s="19">
        <v>18670.939999999999</v>
      </c>
      <c r="E17" s="19">
        <f t="shared" si="1"/>
        <v>0.30211877022653721</v>
      </c>
      <c r="F17" s="123"/>
      <c r="G17" s="4" t="s">
        <v>114</v>
      </c>
      <c r="H17" s="19">
        <v>18670.939999999999</v>
      </c>
      <c r="I17" s="20">
        <f t="shared" si="2"/>
        <v>0.30211877022653721</v>
      </c>
      <c r="J17" s="21">
        <v>94590.05729149704</v>
      </c>
      <c r="K17" s="22">
        <f t="shared" si="0"/>
        <v>0.36959867091279774</v>
      </c>
    </row>
    <row r="18" spans="1:11" ht="33" customHeight="1">
      <c r="A18" s="7" t="s">
        <v>24</v>
      </c>
      <c r="B18" s="49" t="s">
        <v>117</v>
      </c>
      <c r="C18" s="4"/>
      <c r="D18" s="19"/>
      <c r="E18" s="19"/>
      <c r="F18" s="123"/>
      <c r="G18" s="4" t="s">
        <v>115</v>
      </c>
      <c r="H18" s="19"/>
      <c r="I18" s="20"/>
      <c r="J18" s="21">
        <v>223351.25621831484</v>
      </c>
      <c r="K18" s="22">
        <f t="shared" si="0"/>
        <v>0.87271675066860943</v>
      </c>
    </row>
    <row r="19" spans="1:11" ht="32.25" customHeight="1">
      <c r="A19" s="7" t="s">
        <v>28</v>
      </c>
      <c r="B19" s="49" t="s">
        <v>22</v>
      </c>
      <c r="C19" s="4"/>
      <c r="D19" s="19"/>
      <c r="E19" s="19"/>
      <c r="F19" s="123"/>
      <c r="G19" s="4" t="s">
        <v>116</v>
      </c>
      <c r="H19" s="19"/>
      <c r="I19" s="20"/>
      <c r="J19" s="21">
        <v>450887.06316206901</v>
      </c>
      <c r="K19" s="22">
        <f t="shared" si="0"/>
        <v>1.7617841034065613</v>
      </c>
    </row>
    <row r="20" spans="1:11">
      <c r="A20" s="7" t="s">
        <v>31</v>
      </c>
      <c r="B20" s="49" t="s">
        <v>25</v>
      </c>
      <c r="C20" s="4" t="s">
        <v>26</v>
      </c>
      <c r="D20" s="19">
        <v>533.26</v>
      </c>
      <c r="E20" s="19">
        <f t="shared" si="1"/>
        <v>8.6288025889967642E-3</v>
      </c>
      <c r="F20" s="123"/>
      <c r="G20" s="55" t="s">
        <v>27</v>
      </c>
      <c r="H20" s="19">
        <v>533.26</v>
      </c>
      <c r="I20" s="20">
        <f t="shared" si="2"/>
        <v>8.6288025889967642E-3</v>
      </c>
      <c r="J20" s="21">
        <v>5403.1659842797135</v>
      </c>
      <c r="K20" s="22">
        <f t="shared" si="0"/>
        <v>2.1112186879820579E-2</v>
      </c>
    </row>
    <row r="21" spans="1:11" ht="60">
      <c r="A21" s="7" t="s">
        <v>32</v>
      </c>
      <c r="B21" s="65" t="s">
        <v>124</v>
      </c>
      <c r="C21" s="4" t="s">
        <v>29</v>
      </c>
      <c r="D21" s="19">
        <v>1216.8599999999999</v>
      </c>
      <c r="E21" s="19">
        <f t="shared" si="1"/>
        <v>1.9690291262135919E-2</v>
      </c>
      <c r="F21" s="123"/>
      <c r="G21" s="55" t="s">
        <v>30</v>
      </c>
      <c r="H21" s="19">
        <v>1216.8599999999999</v>
      </c>
      <c r="I21" s="20">
        <f t="shared" si="2"/>
        <v>1.9690291262135919E-2</v>
      </c>
      <c r="J21" s="23">
        <v>12329.626372933682</v>
      </c>
      <c r="K21" s="22">
        <f t="shared" si="0"/>
        <v>4.8176453749725241E-2</v>
      </c>
    </row>
    <row r="22" spans="1:11" ht="36">
      <c r="A22" s="7" t="s">
        <v>32</v>
      </c>
      <c r="B22" s="65" t="s">
        <v>119</v>
      </c>
      <c r="C22" s="4" t="s">
        <v>23</v>
      </c>
      <c r="D22" s="19">
        <v>339.43</v>
      </c>
      <c r="E22" s="19">
        <f t="shared" si="1"/>
        <v>5.4923948220064727E-3</v>
      </c>
      <c r="F22" s="123"/>
      <c r="G22" s="55" t="s">
        <v>23</v>
      </c>
      <c r="H22" s="19">
        <v>339.43</v>
      </c>
      <c r="I22" s="20">
        <f t="shared" si="2"/>
        <v>5.4923948220064727E-3</v>
      </c>
      <c r="J22" s="23">
        <v>6878.4331472229633</v>
      </c>
      <c r="K22" s="22">
        <f t="shared" si="0"/>
        <v>2.6876606505710093E-2</v>
      </c>
    </row>
    <row r="23" spans="1:11" ht="25.5">
      <c r="A23" s="7" t="s">
        <v>35</v>
      </c>
      <c r="B23" s="49" t="s">
        <v>33</v>
      </c>
      <c r="C23" s="4" t="s">
        <v>30</v>
      </c>
      <c r="D23" s="19">
        <v>56.19</v>
      </c>
      <c r="E23" s="19">
        <f t="shared" si="1"/>
        <v>9.0922330097087378E-4</v>
      </c>
      <c r="F23" s="123"/>
      <c r="G23" s="55" t="s">
        <v>34</v>
      </c>
      <c r="H23" s="19">
        <v>56.19</v>
      </c>
      <c r="I23" s="20">
        <f t="shared" si="2"/>
        <v>9.0922330097087378E-4</v>
      </c>
      <c r="J23" s="23">
        <v>569.33558987487663</v>
      </c>
      <c r="K23" s="22">
        <f t="shared" si="0"/>
        <v>2.2246067223814212E-3</v>
      </c>
    </row>
    <row r="24" spans="1:11">
      <c r="A24" s="7" t="s">
        <v>37</v>
      </c>
      <c r="B24" s="49" t="s">
        <v>36</v>
      </c>
      <c r="C24" s="4" t="s">
        <v>30</v>
      </c>
      <c r="D24" s="19">
        <v>964.45</v>
      </c>
      <c r="E24" s="19">
        <f t="shared" si="1"/>
        <v>1.5605987055016183E-2</v>
      </c>
      <c r="F24" s="123"/>
      <c r="G24" s="55" t="s">
        <v>30</v>
      </c>
      <c r="H24" s="19">
        <v>964.45</v>
      </c>
      <c r="I24" s="20">
        <f t="shared" si="2"/>
        <v>1.5605987055016183E-2</v>
      </c>
      <c r="J24" s="23">
        <v>4886.0625525433825</v>
      </c>
      <c r="K24" s="22">
        <f t="shared" si="0"/>
        <v>1.909167070119918E-2</v>
      </c>
    </row>
    <row r="25" spans="1:11">
      <c r="A25" s="7" t="s">
        <v>118</v>
      </c>
      <c r="B25" s="49" t="s">
        <v>38</v>
      </c>
      <c r="C25" s="4" t="s">
        <v>39</v>
      </c>
      <c r="D25" s="19">
        <v>412.52</v>
      </c>
      <c r="E25" s="19">
        <f t="shared" si="1"/>
        <v>6.6750809061488668E-3</v>
      </c>
      <c r="F25" s="123"/>
      <c r="G25" s="55" t="s">
        <v>27</v>
      </c>
      <c r="H25" s="19">
        <v>412.52</v>
      </c>
      <c r="I25" s="20">
        <f t="shared" si="2"/>
        <v>6.6750809061488668E-3</v>
      </c>
      <c r="J25" s="23">
        <v>4179.788530613705</v>
      </c>
      <c r="K25" s="22">
        <f t="shared" si="0"/>
        <v>1.6331994396098663E-2</v>
      </c>
    </row>
    <row r="26" spans="1:11" ht="38.25">
      <c r="A26" s="7">
        <v>5</v>
      </c>
      <c r="B26" s="30" t="s">
        <v>40</v>
      </c>
      <c r="C26" s="79"/>
      <c r="D26" s="24" t="e">
        <f>D27+D36</f>
        <v>#REF!</v>
      </c>
      <c r="E26" s="9" t="e">
        <f t="shared" si="1"/>
        <v>#REF!</v>
      </c>
      <c r="F26" s="123"/>
      <c r="G26" s="56"/>
      <c r="H26" s="24" t="e">
        <f>H27+H36</f>
        <v>#REF!</v>
      </c>
      <c r="I26" s="10" t="e">
        <f>H26/12/5150</f>
        <v>#REF!</v>
      </c>
      <c r="J26" s="14">
        <v>1957594.1596233118</v>
      </c>
      <c r="K26" s="12">
        <f t="shared" si="0"/>
        <v>7.6490512882739408</v>
      </c>
    </row>
    <row r="27" spans="1:11" s="88" customFormat="1">
      <c r="A27" s="67" t="s">
        <v>41</v>
      </c>
      <c r="B27" s="52" t="s">
        <v>42</v>
      </c>
      <c r="C27" s="73"/>
      <c r="D27" s="68">
        <f>D28+D29+D30+D31+D32+D33+D34+D35</f>
        <v>124909.21</v>
      </c>
      <c r="E27" s="68">
        <f>E28+E29+E30+E31+E32+E33+E34+E35</f>
        <v>4.0423692556634299</v>
      </c>
      <c r="F27" s="123"/>
      <c r="G27" s="74"/>
      <c r="H27" s="68">
        <f>H28+H29+H30+H31+H32+H33+H34+H35</f>
        <v>124909.21</v>
      </c>
      <c r="I27" s="69">
        <f>I28+I29+I30+I31+I32+I33+I34+I35</f>
        <v>4.0423692556634299</v>
      </c>
      <c r="J27" s="66">
        <v>985248.10196949949</v>
      </c>
      <c r="K27" s="72">
        <f t="shared" si="0"/>
        <v>3.8497321963248003</v>
      </c>
    </row>
    <row r="28" spans="1:11" ht="24">
      <c r="A28" s="7" t="s">
        <v>43</v>
      </c>
      <c r="B28" s="49" t="s">
        <v>44</v>
      </c>
      <c r="C28" s="25" t="s">
        <v>45</v>
      </c>
      <c r="D28" s="13">
        <v>51311.38</v>
      </c>
      <c r="E28" s="19">
        <f>D28/6/5150</f>
        <v>1.6605624595469253</v>
      </c>
      <c r="F28" s="123"/>
      <c r="G28" s="57" t="s">
        <v>45</v>
      </c>
      <c r="H28" s="13">
        <v>51311.38</v>
      </c>
      <c r="I28" s="20">
        <f>H28/6/5150</f>
        <v>1.6605624595469253</v>
      </c>
      <c r="J28" s="23">
        <v>404729.48115223629</v>
      </c>
      <c r="K28" s="22">
        <f t="shared" si="0"/>
        <v>1.5814291966449583</v>
      </c>
    </row>
    <row r="29" spans="1:11" ht="25.5">
      <c r="A29" s="7" t="s">
        <v>46</v>
      </c>
      <c r="B29" s="49" t="s">
        <v>47</v>
      </c>
      <c r="C29" s="25" t="s">
        <v>48</v>
      </c>
      <c r="D29" s="13">
        <v>66572.58</v>
      </c>
      <c r="E29" s="19">
        <f t="shared" ref="E29:E35" si="3">D29/6/5150</f>
        <v>2.1544524271844661</v>
      </c>
      <c r="F29" s="123"/>
      <c r="G29" s="57" t="s">
        <v>48</v>
      </c>
      <c r="H29" s="13">
        <v>66572.58</v>
      </c>
      <c r="I29" s="20">
        <f t="shared" ref="I29:I35" si="4">H29/6/5150</f>
        <v>2.1544524271844661</v>
      </c>
      <c r="J29" s="23">
        <v>525105.45930290222</v>
      </c>
      <c r="K29" s="22">
        <f t="shared" si="0"/>
        <v>2.0517830880397732</v>
      </c>
    </row>
    <row r="30" spans="1:11">
      <c r="A30" s="7" t="s">
        <v>49</v>
      </c>
      <c r="B30" s="49" t="s">
        <v>50</v>
      </c>
      <c r="C30" s="25" t="s">
        <v>51</v>
      </c>
      <c r="D30" s="13">
        <v>5328.49</v>
      </c>
      <c r="E30" s="19">
        <f t="shared" si="3"/>
        <v>0.1724430420711974</v>
      </c>
      <c r="F30" s="123"/>
      <c r="G30" s="57" t="s">
        <v>51</v>
      </c>
      <c r="H30" s="13">
        <v>5328.49</v>
      </c>
      <c r="I30" s="20">
        <f t="shared" si="4"/>
        <v>0.1724430420711974</v>
      </c>
      <c r="J30" s="23">
        <v>42029.604213039675</v>
      </c>
      <c r="K30" s="22">
        <f t="shared" si="0"/>
        <v>0.16422535624710727</v>
      </c>
    </row>
    <row r="31" spans="1:11" ht="25.5">
      <c r="A31" s="7" t="s">
        <v>52</v>
      </c>
      <c r="B31" s="49" t="s">
        <v>53</v>
      </c>
      <c r="C31" s="25" t="s">
        <v>39</v>
      </c>
      <c r="D31" s="13">
        <v>317.92</v>
      </c>
      <c r="E31" s="19">
        <f t="shared" si="3"/>
        <v>1.0288673139158577E-2</v>
      </c>
      <c r="F31" s="123"/>
      <c r="G31" s="57" t="s">
        <v>39</v>
      </c>
      <c r="H31" s="13">
        <v>317.92</v>
      </c>
      <c r="I31" s="20">
        <f t="shared" si="4"/>
        <v>1.0288673139158577E-2</v>
      </c>
      <c r="J31" s="23">
        <v>2507.6619776727698</v>
      </c>
      <c r="K31" s="22">
        <f t="shared" si="0"/>
        <v>9.7983716321284938E-3</v>
      </c>
    </row>
    <row r="32" spans="1:11" ht="38.25">
      <c r="A32" s="7" t="s">
        <v>54</v>
      </c>
      <c r="B32" s="49" t="s">
        <v>55</v>
      </c>
      <c r="C32" s="25" t="s">
        <v>56</v>
      </c>
      <c r="D32" s="13">
        <v>268.66000000000003</v>
      </c>
      <c r="E32" s="19">
        <f t="shared" si="3"/>
        <v>8.6944983818770232E-3</v>
      </c>
      <c r="F32" s="123"/>
      <c r="G32" s="57" t="s">
        <v>56</v>
      </c>
      <c r="H32" s="13">
        <v>268.66000000000003</v>
      </c>
      <c r="I32" s="20">
        <f t="shared" si="4"/>
        <v>8.6944983818770232E-3</v>
      </c>
      <c r="J32" s="23">
        <v>2119.1131948967231</v>
      </c>
      <c r="K32" s="22">
        <f t="shared" si="0"/>
        <v>8.2801664654241335E-3</v>
      </c>
    </row>
    <row r="33" spans="1:11">
      <c r="A33" s="7" t="s">
        <v>57</v>
      </c>
      <c r="B33" s="49" t="s">
        <v>58</v>
      </c>
      <c r="C33" s="25" t="s">
        <v>27</v>
      </c>
      <c r="D33" s="13">
        <v>805.99</v>
      </c>
      <c r="E33" s="19">
        <f t="shared" si="3"/>
        <v>2.608381877022654E-2</v>
      </c>
      <c r="F33" s="123"/>
      <c r="G33" s="57" t="s">
        <v>89</v>
      </c>
      <c r="H33" s="13">
        <v>805.99</v>
      </c>
      <c r="I33" s="20">
        <f t="shared" si="4"/>
        <v>2.608381877022654E-2</v>
      </c>
      <c r="J33" s="23">
        <v>6357.4184618283707</v>
      </c>
      <c r="K33" s="22">
        <f t="shared" si="0"/>
        <v>2.4840807598701699E-2</v>
      </c>
    </row>
    <row r="34" spans="1:11" ht="25.5">
      <c r="A34" s="7" t="s">
        <v>59</v>
      </c>
      <c r="B34" s="49" t="s">
        <v>60</v>
      </c>
      <c r="C34" s="25" t="s">
        <v>61</v>
      </c>
      <c r="D34" s="13">
        <v>296.25</v>
      </c>
      <c r="E34" s="19">
        <f t="shared" si="3"/>
        <v>9.5873786407766996E-3</v>
      </c>
      <c r="F34" s="123"/>
      <c r="G34" s="57" t="s">
        <v>62</v>
      </c>
      <c r="H34" s="13">
        <v>296.25</v>
      </c>
      <c r="I34" s="20">
        <f t="shared" si="4"/>
        <v>9.5873786407766996E-3</v>
      </c>
      <c r="J34" s="23">
        <v>2336.7352191921173</v>
      </c>
      <c r="K34" s="22">
        <f t="shared" si="0"/>
        <v>9.1304969678474637E-3</v>
      </c>
    </row>
    <row r="35" spans="1:11">
      <c r="A35" s="7" t="s">
        <v>63</v>
      </c>
      <c r="B35" s="49" t="s">
        <v>64</v>
      </c>
      <c r="C35" s="25" t="s">
        <v>65</v>
      </c>
      <c r="D35" s="13">
        <v>7.94</v>
      </c>
      <c r="E35" s="19">
        <f t="shared" si="3"/>
        <v>2.5695792880258903E-4</v>
      </c>
      <c r="F35" s="123"/>
      <c r="G35" s="57" t="s">
        <v>66</v>
      </c>
      <c r="H35" s="13">
        <v>7.94</v>
      </c>
      <c r="I35" s="20">
        <f t="shared" si="4"/>
        <v>2.5695792880258903E-4</v>
      </c>
      <c r="J35" s="23">
        <v>62.628447731258774</v>
      </c>
      <c r="K35" s="22">
        <f t="shared" si="0"/>
        <v>2.4471272885977674E-4</v>
      </c>
    </row>
    <row r="36" spans="1:11" s="88" customFormat="1">
      <c r="A36" s="67" t="s">
        <v>67</v>
      </c>
      <c r="B36" s="52" t="s">
        <v>68</v>
      </c>
      <c r="C36" s="70"/>
      <c r="D36" s="68" t="e">
        <f>D37+D38+D39+D40+D41+D42+#REF!</f>
        <v>#REF!</v>
      </c>
      <c r="E36" s="68">
        <v>3.33</v>
      </c>
      <c r="F36" s="123"/>
      <c r="G36" s="71"/>
      <c r="H36" s="68" t="e">
        <f>H37+H38+H39+H40+H41+H42+#REF!</f>
        <v>#REF!</v>
      </c>
      <c r="I36" s="69">
        <v>3.33</v>
      </c>
      <c r="J36" s="66">
        <v>972346.05765381234</v>
      </c>
      <c r="K36" s="72">
        <f t="shared" si="0"/>
        <v>3.79931909194914</v>
      </c>
    </row>
    <row r="37" spans="1:11" ht="38.25">
      <c r="A37" s="7" t="s">
        <v>69</v>
      </c>
      <c r="B37" s="49" t="s">
        <v>70</v>
      </c>
      <c r="C37" s="25" t="s">
        <v>71</v>
      </c>
      <c r="D37" s="13">
        <v>51876.7</v>
      </c>
      <c r="E37" s="19">
        <f>D37/6/5150</f>
        <v>1.6788576051779935</v>
      </c>
      <c r="F37" s="123"/>
      <c r="G37" s="57" t="s">
        <v>71</v>
      </c>
      <c r="H37" s="13">
        <v>51876.7</v>
      </c>
      <c r="I37" s="20">
        <f>H37/6/5150</f>
        <v>1.6788576051779935</v>
      </c>
      <c r="J37" s="23">
        <v>445434.46156378626</v>
      </c>
      <c r="K37" s="22">
        <f t="shared" si="0"/>
        <v>1.7404787531250634</v>
      </c>
    </row>
    <row r="38" spans="1:11" ht="25.5">
      <c r="A38" s="7" t="s">
        <v>72</v>
      </c>
      <c r="B38" s="49" t="s">
        <v>73</v>
      </c>
      <c r="C38" s="25" t="s">
        <v>74</v>
      </c>
      <c r="D38" s="13">
        <v>4042.52</v>
      </c>
      <c r="E38" s="19">
        <f t="shared" ref="E38:E42" si="5">D38/6/5150</f>
        <v>0.13082588996763753</v>
      </c>
      <c r="F38" s="123"/>
      <c r="G38" s="57" t="s">
        <v>74</v>
      </c>
      <c r="H38" s="13">
        <v>4042.52</v>
      </c>
      <c r="I38" s="20">
        <f t="shared" ref="I38:I42" si="6">H38/6/5150</f>
        <v>0.13082588996763753</v>
      </c>
      <c r="J38" s="23">
        <v>76253.609597478004</v>
      </c>
      <c r="K38" s="22">
        <f t="shared" si="0"/>
        <v>0.29795132349565345</v>
      </c>
    </row>
    <row r="39" spans="1:11">
      <c r="A39" s="7" t="s">
        <v>75</v>
      </c>
      <c r="B39" s="49" t="s">
        <v>76</v>
      </c>
      <c r="C39" s="25" t="s">
        <v>77</v>
      </c>
      <c r="D39" s="13">
        <v>46418.86</v>
      </c>
      <c r="E39" s="19">
        <f t="shared" si="5"/>
        <v>1.5022284789644011</v>
      </c>
      <c r="F39" s="123"/>
      <c r="G39" s="57" t="s">
        <v>77</v>
      </c>
      <c r="H39" s="13">
        <v>46418.86</v>
      </c>
      <c r="I39" s="20">
        <f t="shared" si="6"/>
        <v>1.5022284789644011</v>
      </c>
      <c r="J39" s="23">
        <v>398571.22582016111</v>
      </c>
      <c r="K39" s="22">
        <f t="shared" si="0"/>
        <v>1.5573665937557091</v>
      </c>
    </row>
    <row r="40" spans="1:11" ht="25.5">
      <c r="A40" s="7" t="s">
        <v>78</v>
      </c>
      <c r="B40" s="37" t="s">
        <v>79</v>
      </c>
      <c r="C40" s="25" t="s">
        <v>26</v>
      </c>
      <c r="D40" s="13">
        <v>29.46</v>
      </c>
      <c r="E40" s="19">
        <f t="shared" si="5"/>
        <v>9.5339805825242724E-4</v>
      </c>
      <c r="F40" s="123"/>
      <c r="G40" s="57" t="s">
        <v>80</v>
      </c>
      <c r="H40" s="13">
        <v>29.46</v>
      </c>
      <c r="I40" s="20">
        <f t="shared" si="6"/>
        <v>9.5339805825242724E-4</v>
      </c>
      <c r="J40" s="23">
        <v>252.95555109845361</v>
      </c>
      <c r="K40" s="22">
        <f t="shared" si="0"/>
        <v>9.8839178411626771E-4</v>
      </c>
    </row>
    <row r="41" spans="1:11">
      <c r="A41" s="7" t="s">
        <v>81</v>
      </c>
      <c r="B41" s="37" t="s">
        <v>82</v>
      </c>
      <c r="C41" s="25" t="s">
        <v>27</v>
      </c>
      <c r="D41" s="13">
        <v>351.39</v>
      </c>
      <c r="E41" s="19">
        <f t="shared" si="5"/>
        <v>1.1371844660194174E-2</v>
      </c>
      <c r="F41" s="123"/>
      <c r="G41" s="58" t="s">
        <v>89</v>
      </c>
      <c r="H41" s="13">
        <v>351.39</v>
      </c>
      <c r="I41" s="20">
        <f t="shared" si="6"/>
        <v>1.1371844660194174E-2</v>
      </c>
      <c r="J41" s="23">
        <v>3017.177566207929</v>
      </c>
      <c r="K41" s="22">
        <f t="shared" si="0"/>
        <v>1.1789239274291081E-2</v>
      </c>
    </row>
    <row r="42" spans="1:11">
      <c r="A42" s="7" t="s">
        <v>83</v>
      </c>
      <c r="B42" s="37" t="s">
        <v>84</v>
      </c>
      <c r="C42" s="25" t="s">
        <v>23</v>
      </c>
      <c r="D42" s="13">
        <v>351.5</v>
      </c>
      <c r="E42" s="19">
        <f t="shared" si="5"/>
        <v>1.1375404530744338E-2</v>
      </c>
      <c r="F42" s="123"/>
      <c r="G42" s="58" t="s">
        <v>85</v>
      </c>
      <c r="H42" s="13">
        <v>351.5</v>
      </c>
      <c r="I42" s="20">
        <f t="shared" si="6"/>
        <v>1.1375404530744338E-2</v>
      </c>
      <c r="J42" s="23">
        <f>((2606.14298751486+58.8699155643471)*1.0528)*1.1</f>
        <v>3086.2981427979689</v>
      </c>
      <c r="K42" s="22">
        <f t="shared" si="0"/>
        <v>1.2059319174567254E-2</v>
      </c>
    </row>
    <row r="43" spans="1:11" s="89" customFormat="1">
      <c r="A43" s="7" t="s">
        <v>86</v>
      </c>
      <c r="B43" s="51" t="s">
        <v>87</v>
      </c>
      <c r="C43" s="26"/>
      <c r="D43" s="27"/>
      <c r="E43" s="28"/>
      <c r="F43" s="123"/>
      <c r="G43" s="59" t="s">
        <v>88</v>
      </c>
      <c r="H43" s="27"/>
      <c r="I43" s="29"/>
      <c r="J43" s="23">
        <v>45730.329412281899</v>
      </c>
      <c r="K43" s="22">
        <f t="shared" si="0"/>
        <v>0.17868547133973633</v>
      </c>
    </row>
    <row r="44" spans="1:11" ht="48">
      <c r="A44" s="7">
        <v>6</v>
      </c>
      <c r="B44" s="75" t="s">
        <v>125</v>
      </c>
      <c r="C44" s="86"/>
      <c r="D44" s="9"/>
      <c r="E44" s="9"/>
      <c r="F44" s="123"/>
      <c r="G44" s="60" t="s">
        <v>101</v>
      </c>
      <c r="H44" s="9"/>
      <c r="I44" s="10"/>
      <c r="J44" s="14">
        <f>((((123600/1.18*1.2)*1.0921)*1.0949)*1.0528)*1.1</f>
        <v>174057.65725356565</v>
      </c>
      <c r="K44" s="12">
        <f t="shared" si="0"/>
        <v>0.68010825476998715</v>
      </c>
    </row>
    <row r="45" spans="1:11" ht="26.25" customHeight="1">
      <c r="A45" s="7">
        <v>7</v>
      </c>
      <c r="B45" s="30" t="s">
        <v>90</v>
      </c>
      <c r="C45" s="86" t="s">
        <v>91</v>
      </c>
      <c r="D45" s="10">
        <v>2520</v>
      </c>
      <c r="E45" s="9">
        <f t="shared" ref="E45:E48" si="7">D45/12/5150</f>
        <v>4.0776699029126215E-2</v>
      </c>
      <c r="F45" s="123"/>
      <c r="G45" s="60" t="s">
        <v>126</v>
      </c>
      <c r="H45" s="10">
        <v>2520</v>
      </c>
      <c r="I45" s="10">
        <f t="shared" ref="I45:I48" si="8">H45/12/5150</f>
        <v>4.0776699029126215E-2</v>
      </c>
      <c r="J45" s="14">
        <f>((((10531.781312/1.18*1.2)*1.0921)*1.0949)*1.0528)*1.1</f>
        <v>14831.206973087408</v>
      </c>
      <c r="K45" s="12">
        <f t="shared" si="0"/>
        <v>5.7951063169283855E-2</v>
      </c>
    </row>
    <row r="46" spans="1:11" ht="25.5" customHeight="1">
      <c r="A46" s="7">
        <v>8</v>
      </c>
      <c r="B46" s="30" t="s">
        <v>92</v>
      </c>
      <c r="C46" s="86" t="s">
        <v>93</v>
      </c>
      <c r="D46" s="10">
        <v>99423.2</v>
      </c>
      <c r="E46" s="9">
        <f t="shared" si="7"/>
        <v>1.608789644012945</v>
      </c>
      <c r="F46" s="123"/>
      <c r="G46" s="60" t="s">
        <v>93</v>
      </c>
      <c r="H46" s="10">
        <v>99423.2</v>
      </c>
      <c r="I46" s="9">
        <f t="shared" si="8"/>
        <v>1.608789644012945</v>
      </c>
      <c r="J46" s="14">
        <f>((((603887.1841222/1.18*1.2)*1.0921)*1.0949)*1.0528)*1.1</f>
        <v>850414.14655147877</v>
      </c>
      <c r="K46" s="12">
        <f t="shared" si="0"/>
        <v>3.3228855895737159</v>
      </c>
    </row>
    <row r="47" spans="1:11" ht="30" customHeight="1">
      <c r="A47" s="7">
        <v>9</v>
      </c>
      <c r="B47" s="30" t="s">
        <v>94</v>
      </c>
      <c r="C47" s="86"/>
      <c r="D47" s="10"/>
      <c r="E47" s="9"/>
      <c r="F47" s="123"/>
      <c r="G47" s="60" t="s">
        <v>95</v>
      </c>
      <c r="H47" s="10"/>
      <c r="I47" s="9"/>
      <c r="J47" s="14">
        <v>99739.271268709723</v>
      </c>
      <c r="K47" s="12">
        <f t="shared" si="0"/>
        <v>0.38971857248298619</v>
      </c>
    </row>
    <row r="48" spans="1:11" ht="38.25">
      <c r="A48" s="7">
        <v>10</v>
      </c>
      <c r="B48" s="30" t="s">
        <v>120</v>
      </c>
      <c r="C48" s="86" t="s">
        <v>93</v>
      </c>
      <c r="D48" s="10">
        <v>27000</v>
      </c>
      <c r="E48" s="9">
        <f t="shared" si="7"/>
        <v>0.43689320388349512</v>
      </c>
      <c r="F48" s="123"/>
      <c r="G48" s="60" t="s">
        <v>95</v>
      </c>
      <c r="H48" s="10">
        <v>27000</v>
      </c>
      <c r="I48" s="9">
        <f t="shared" si="8"/>
        <v>0.43689320388349512</v>
      </c>
      <c r="J48" s="14">
        <v>68099.98036460788</v>
      </c>
      <c r="K48" s="12">
        <f t="shared" si="0"/>
        <v>0.26609204976355655</v>
      </c>
    </row>
    <row r="49" spans="1:13" ht="38.25">
      <c r="A49" s="7">
        <v>11</v>
      </c>
      <c r="B49" s="30" t="s">
        <v>108</v>
      </c>
      <c r="C49" s="86"/>
      <c r="D49" s="10"/>
      <c r="E49" s="9"/>
      <c r="F49" s="123"/>
      <c r="G49" s="60" t="s">
        <v>93</v>
      </c>
      <c r="H49" s="10"/>
      <c r="I49" s="9"/>
      <c r="J49" s="14">
        <f>(((694895.36688/1.0921*1.091)*1.0949)*1.0528)*1.1</f>
        <v>880227.18409574102</v>
      </c>
      <c r="K49" s="12">
        <f t="shared" si="0"/>
        <v>3.4393762585483207</v>
      </c>
    </row>
    <row r="50" spans="1:13" ht="38.25">
      <c r="A50" s="31"/>
      <c r="B50" s="30" t="s">
        <v>96</v>
      </c>
      <c r="C50" s="79"/>
      <c r="D50" s="79" t="e">
        <f>D45+#REF!+#REF!+D26+D15+D14+D13+D12+#REF!+#REF!+D48+D46+#REF!</f>
        <v>#REF!</v>
      </c>
      <c r="E50" s="79" t="e">
        <f>E45+#REF!+#REF!+E26+E15+E14+E13+E12+#REF!+#REF!+E48+E46+#REF!</f>
        <v>#REF!</v>
      </c>
      <c r="F50" s="123"/>
      <c r="G50" s="56"/>
      <c r="H50" s="79" t="e">
        <f>H45+#REF!+#REF!+H26+H15+H14+H13+H12+#REF!+#REF!+H48+H46+#REF!</f>
        <v>#REF!</v>
      </c>
      <c r="I50" s="79" t="e">
        <f>I45+#REF!+#REF!+I26+I15+I14+I13+I12+#REF!+#REF!+I48+I46+#REF!</f>
        <v>#REF!</v>
      </c>
      <c r="J50" s="32">
        <f>J12+J13+J14+J15+J26+J44+J45+J46+J47+J48+J49</f>
        <v>7350651.9931010772</v>
      </c>
      <c r="K50" s="32">
        <f>J50/12/$G$5</f>
        <v>28.721741848832618</v>
      </c>
    </row>
    <row r="51" spans="1:13" ht="85.5" customHeight="1">
      <c r="A51" s="15"/>
      <c r="B51" s="50" t="s">
        <v>97</v>
      </c>
      <c r="C51" s="6" t="s">
        <v>121</v>
      </c>
      <c r="D51" s="33">
        <v>105659.54</v>
      </c>
      <c r="E51" s="33">
        <f>D51/12/5150</f>
        <v>1.7097012944983818</v>
      </c>
      <c r="F51" s="33">
        <f>E51</f>
        <v>1.7097012944983818</v>
      </c>
      <c r="G51" s="76" t="s">
        <v>122</v>
      </c>
      <c r="H51" s="32">
        <v>103518.68</v>
      </c>
      <c r="I51" s="32">
        <f>H51/12/5150</f>
        <v>1.675059546925566</v>
      </c>
      <c r="J51" s="32">
        <f>J50*20%</f>
        <v>1470130.3986202155</v>
      </c>
      <c r="K51" s="32">
        <f t="shared" si="0"/>
        <v>5.7443483697665245</v>
      </c>
    </row>
    <row r="52" spans="1:13" ht="56.25" customHeight="1">
      <c r="A52" s="34"/>
      <c r="B52" s="30" t="s">
        <v>98</v>
      </c>
      <c r="C52" s="35"/>
      <c r="D52" s="35" t="e">
        <f>D50+D51</f>
        <v>#REF!</v>
      </c>
      <c r="E52" s="35" t="e">
        <f>E50+E51</f>
        <v>#REF!</v>
      </c>
      <c r="F52" s="35" t="e">
        <f>E52</f>
        <v>#REF!</v>
      </c>
      <c r="G52" s="61"/>
      <c r="H52" s="35" t="e">
        <f>H50+H51</f>
        <v>#REF!</v>
      </c>
      <c r="I52" s="36" t="e">
        <f>I50+I51</f>
        <v>#REF!</v>
      </c>
      <c r="J52" s="14">
        <f>J50+J51</f>
        <v>8820782.3917212933</v>
      </c>
      <c r="K52" s="32">
        <f>J52/12/$G$5</f>
        <v>34.466090218599149</v>
      </c>
      <c r="L52" s="87">
        <v>31.332809289635581</v>
      </c>
      <c r="M52" s="87">
        <f>K52/L52</f>
        <v>1.1000000000000003</v>
      </c>
    </row>
    <row r="53" spans="1:13">
      <c r="A53" s="38"/>
      <c r="B53" s="39"/>
      <c r="C53" s="40"/>
      <c r="D53" s="40"/>
      <c r="E53" s="40"/>
      <c r="F53" s="41"/>
      <c r="G53" s="62"/>
      <c r="H53" s="40"/>
      <c r="I53" s="40"/>
      <c r="J53" s="42"/>
      <c r="K53" s="42"/>
    </row>
    <row r="54" spans="1:13">
      <c r="A54" s="38"/>
      <c r="B54" s="39"/>
      <c r="C54" s="40"/>
      <c r="D54" s="40"/>
      <c r="E54" s="40"/>
      <c r="F54" s="41"/>
      <c r="G54" s="62"/>
      <c r="H54" s="40"/>
      <c r="I54" s="40"/>
      <c r="J54" s="42"/>
      <c r="K54" s="42"/>
    </row>
    <row r="55" spans="1:13">
      <c r="A55" s="48"/>
      <c r="B55" s="118" t="s">
        <v>105</v>
      </c>
      <c r="C55" s="118"/>
      <c r="D55" s="118"/>
      <c r="E55" s="118"/>
      <c r="F55" s="118"/>
      <c r="G55" s="118"/>
      <c r="H55" s="48"/>
      <c r="I55" s="48"/>
      <c r="J55" s="118" t="s">
        <v>106</v>
      </c>
      <c r="K55" s="118"/>
    </row>
    <row r="56" spans="1:13" ht="47.25" customHeight="1">
      <c r="A56" s="48"/>
      <c r="B56" s="80"/>
      <c r="C56" s="80"/>
      <c r="D56" s="80"/>
      <c r="E56" s="80"/>
      <c r="F56" s="80"/>
      <c r="G56" s="80"/>
      <c r="H56" s="48"/>
      <c r="I56" s="48"/>
      <c r="J56" s="80"/>
      <c r="K56" s="80"/>
    </row>
    <row r="57" spans="1:13">
      <c r="A57" s="48"/>
      <c r="B57" s="48" t="s">
        <v>99</v>
      </c>
      <c r="C57" s="48"/>
      <c r="D57" s="48"/>
      <c r="E57" s="48"/>
      <c r="F57" s="48"/>
      <c r="G57" s="48"/>
      <c r="H57" s="48"/>
      <c r="I57" s="48"/>
      <c r="J57" s="118" t="s">
        <v>100</v>
      </c>
      <c r="K57" s="118"/>
    </row>
    <row r="58" spans="1:13" ht="19.5" customHeight="1">
      <c r="A58" s="48"/>
      <c r="B58" s="48"/>
      <c r="C58" s="48"/>
      <c r="D58" s="48"/>
      <c r="E58" s="48"/>
      <c r="F58" s="48"/>
      <c r="G58" s="63"/>
      <c r="H58" s="48"/>
      <c r="I58" s="48"/>
      <c r="J58" s="48"/>
      <c r="K58" s="48"/>
    </row>
    <row r="59" spans="1:13">
      <c r="A59" s="48"/>
      <c r="B59" s="48"/>
      <c r="C59" s="48"/>
      <c r="D59" s="48"/>
      <c r="E59" s="48"/>
      <c r="F59" s="48"/>
      <c r="G59" s="63"/>
      <c r="H59" s="48"/>
      <c r="I59" s="48"/>
      <c r="J59" s="48"/>
      <c r="K59" s="48"/>
    </row>
    <row r="60" spans="1:13">
      <c r="A60" s="48"/>
      <c r="B60" s="48"/>
      <c r="C60" s="48"/>
      <c r="D60" s="48"/>
      <c r="E60" s="48"/>
      <c r="F60" s="48"/>
      <c r="G60" s="63"/>
      <c r="H60" s="48"/>
      <c r="I60" s="48"/>
      <c r="J60" s="48"/>
      <c r="K60" s="48"/>
    </row>
    <row r="61" spans="1:13">
      <c r="A61" s="48"/>
      <c r="B61" s="48"/>
      <c r="C61" s="48"/>
      <c r="D61" s="48"/>
      <c r="E61" s="48"/>
      <c r="F61" s="48"/>
      <c r="G61" s="63"/>
      <c r="H61" s="48"/>
      <c r="I61" s="48"/>
      <c r="J61" s="48"/>
      <c r="K61" s="48"/>
    </row>
    <row r="62" spans="1:13">
      <c r="A62" s="48"/>
      <c r="B62" s="48"/>
      <c r="C62" s="48"/>
      <c r="D62" s="48"/>
      <c r="E62" s="48"/>
      <c r="F62" s="48"/>
      <c r="G62" s="63"/>
      <c r="H62" s="48"/>
      <c r="I62" s="48"/>
      <c r="J62" s="48"/>
      <c r="K62" s="48"/>
    </row>
    <row r="63" spans="1:13">
      <c r="A63" s="48"/>
      <c r="B63" s="48"/>
      <c r="C63" s="48"/>
      <c r="D63" s="48"/>
      <c r="E63" s="48"/>
      <c r="F63" s="48"/>
      <c r="G63" s="63"/>
      <c r="H63" s="48"/>
      <c r="I63" s="48"/>
      <c r="J63" s="48"/>
      <c r="K63" s="48"/>
    </row>
    <row r="64" spans="1:13">
      <c r="A64" s="48"/>
      <c r="B64" s="48"/>
      <c r="C64" s="48"/>
      <c r="D64" s="48"/>
      <c r="E64" s="48"/>
      <c r="F64" s="48"/>
      <c r="G64" s="63"/>
      <c r="H64" s="48"/>
      <c r="I64" s="48"/>
      <c r="J64" s="48"/>
      <c r="K64" s="48"/>
    </row>
    <row r="65" spans="1:11">
      <c r="A65" s="48"/>
      <c r="B65" s="48"/>
      <c r="C65" s="48"/>
      <c r="D65" s="48"/>
      <c r="E65" s="48"/>
      <c r="F65" s="48"/>
      <c r="G65" s="63"/>
      <c r="H65" s="48"/>
      <c r="I65" s="48"/>
      <c r="J65" s="48"/>
      <c r="K65" s="48"/>
    </row>
    <row r="66" spans="1:11">
      <c r="A66" s="48"/>
      <c r="B66" s="48"/>
      <c r="C66" s="48"/>
      <c r="D66" s="48"/>
      <c r="E66" s="48"/>
      <c r="F66" s="48"/>
      <c r="G66" s="63"/>
      <c r="H66" s="48"/>
      <c r="I66" s="48"/>
      <c r="J66" s="48"/>
      <c r="K66" s="48"/>
    </row>
    <row r="67" spans="1:11">
      <c r="A67" s="48"/>
      <c r="B67" s="48"/>
      <c r="C67" s="48"/>
      <c r="D67" s="48"/>
      <c r="E67" s="48"/>
      <c r="F67" s="48"/>
      <c r="G67" s="63"/>
      <c r="H67" s="48"/>
      <c r="I67" s="48"/>
      <c r="J67" s="48"/>
      <c r="K67" s="48"/>
    </row>
    <row r="68" spans="1:11">
      <c r="A68" s="48"/>
      <c r="B68" s="48"/>
      <c r="C68" s="48"/>
      <c r="D68" s="48"/>
      <c r="E68" s="48"/>
      <c r="F68" s="48"/>
      <c r="G68" s="63"/>
      <c r="H68" s="48"/>
      <c r="I68" s="48"/>
      <c r="J68" s="48"/>
      <c r="K68" s="48"/>
    </row>
    <row r="69" spans="1:11">
      <c r="A69" s="48"/>
      <c r="B69" s="48"/>
      <c r="C69" s="48"/>
      <c r="D69" s="48"/>
      <c r="E69" s="48"/>
      <c r="F69" s="48"/>
      <c r="G69" s="63"/>
      <c r="H69" s="48"/>
      <c r="I69" s="48"/>
      <c r="J69" s="48"/>
      <c r="K69" s="48"/>
    </row>
    <row r="70" spans="1:11">
      <c r="A70" s="48"/>
      <c r="B70" s="48"/>
      <c r="C70" s="48"/>
      <c r="D70" s="48"/>
      <c r="E70" s="48"/>
      <c r="F70" s="48"/>
      <c r="G70" s="63"/>
      <c r="H70" s="48"/>
      <c r="I70" s="48"/>
      <c r="J70" s="48"/>
      <c r="K70" s="48"/>
    </row>
    <row r="71" spans="1:11">
      <c r="A71" s="48"/>
      <c r="B71" s="48"/>
      <c r="C71" s="48"/>
      <c r="D71" s="48"/>
      <c r="E71" s="48"/>
      <c r="F71" s="48"/>
      <c r="G71" s="63"/>
      <c r="H71" s="48"/>
      <c r="I71" s="48"/>
      <c r="J71" s="48"/>
      <c r="K71" s="48"/>
    </row>
    <row r="72" spans="1:11" s="44" customFormat="1">
      <c r="A72" s="48"/>
      <c r="B72" s="48"/>
      <c r="C72" s="48"/>
      <c r="D72" s="48"/>
      <c r="E72" s="48"/>
      <c r="F72" s="48"/>
      <c r="G72" s="63"/>
      <c r="H72" s="48"/>
      <c r="I72" s="48"/>
      <c r="J72" s="48"/>
      <c r="K72" s="48"/>
    </row>
    <row r="73" spans="1:11" s="44" customFormat="1">
      <c r="A73" s="48"/>
      <c r="B73" s="48"/>
      <c r="C73" s="48"/>
      <c r="D73" s="48"/>
      <c r="E73" s="48"/>
      <c r="F73" s="48"/>
      <c r="G73" s="63"/>
      <c r="H73" s="48"/>
      <c r="I73" s="48"/>
      <c r="J73" s="48"/>
      <c r="K73" s="48"/>
    </row>
    <row r="74" spans="1:11" s="44" customFormat="1">
      <c r="A74" s="48"/>
      <c r="B74" s="48"/>
      <c r="C74" s="48"/>
      <c r="D74" s="48"/>
      <c r="E74" s="48"/>
      <c r="F74" s="48"/>
      <c r="G74" s="63"/>
      <c r="H74" s="48"/>
      <c r="I74" s="48"/>
      <c r="J74" s="48"/>
      <c r="K74" s="48"/>
    </row>
    <row r="75" spans="1:11" s="44" customFormat="1">
      <c r="A75" s="48"/>
      <c r="B75" s="48"/>
      <c r="C75" s="48"/>
      <c r="D75" s="48"/>
      <c r="E75" s="48"/>
      <c r="F75" s="48"/>
      <c r="G75" s="63"/>
      <c r="H75" s="48"/>
      <c r="I75" s="48"/>
      <c r="J75" s="48"/>
      <c r="K75" s="48"/>
    </row>
    <row r="76" spans="1:11" s="44" customFormat="1">
      <c r="A76" s="48"/>
      <c r="B76" s="48"/>
      <c r="C76" s="48"/>
      <c r="D76" s="48"/>
      <c r="E76" s="48"/>
      <c r="F76" s="48"/>
      <c r="G76" s="63"/>
      <c r="H76" s="48"/>
      <c r="I76" s="48"/>
      <c r="J76" s="48"/>
      <c r="K76" s="48"/>
    </row>
    <row r="77" spans="1:11" s="44" customFormat="1">
      <c r="A77" s="48"/>
      <c r="B77" s="48"/>
      <c r="C77" s="48"/>
      <c r="D77" s="48"/>
      <c r="E77" s="48"/>
      <c r="F77" s="48"/>
      <c r="G77" s="63"/>
      <c r="H77" s="48"/>
      <c r="I77" s="48"/>
      <c r="J77" s="48"/>
      <c r="K77" s="48"/>
    </row>
    <row r="78" spans="1:11" s="44" customFormat="1">
      <c r="A78" s="48"/>
      <c r="B78" s="48"/>
      <c r="C78" s="48"/>
      <c r="D78" s="48"/>
      <c r="E78" s="48"/>
      <c r="F78" s="48"/>
      <c r="G78" s="63"/>
      <c r="H78" s="48"/>
      <c r="I78" s="48"/>
      <c r="J78" s="48"/>
      <c r="K78" s="48"/>
    </row>
    <row r="79" spans="1:11" s="44" customFormat="1">
      <c r="A79" s="48"/>
      <c r="B79" s="48"/>
      <c r="C79" s="48"/>
      <c r="D79" s="48"/>
      <c r="E79" s="48"/>
      <c r="F79" s="48"/>
      <c r="G79" s="63"/>
      <c r="H79" s="48"/>
      <c r="I79" s="48"/>
      <c r="J79" s="48"/>
      <c r="K79" s="48"/>
    </row>
    <row r="80" spans="1:11" s="44" customFormat="1">
      <c r="A80" s="48"/>
      <c r="B80" s="48"/>
      <c r="C80" s="48"/>
      <c r="D80" s="48"/>
      <c r="E80" s="48"/>
      <c r="F80" s="48"/>
      <c r="G80" s="63"/>
      <c r="H80" s="48"/>
      <c r="I80" s="48"/>
      <c r="J80" s="48"/>
      <c r="K80" s="48"/>
    </row>
    <row r="81" spans="1:11" s="44" customFormat="1">
      <c r="A81" s="48"/>
      <c r="B81" s="48"/>
      <c r="C81" s="48"/>
      <c r="D81" s="48"/>
      <c r="E81" s="48"/>
      <c r="F81" s="48"/>
      <c r="G81" s="63"/>
      <c r="H81" s="48"/>
      <c r="I81" s="48"/>
      <c r="J81" s="48"/>
      <c r="K81" s="48"/>
    </row>
    <row r="82" spans="1:11" s="44" customFormat="1">
      <c r="A82" s="48"/>
      <c r="B82" s="48"/>
      <c r="C82" s="48"/>
      <c r="D82" s="48"/>
      <c r="E82" s="48"/>
      <c r="F82" s="48"/>
      <c r="G82" s="63"/>
      <c r="H82" s="48"/>
      <c r="I82" s="48"/>
      <c r="J82" s="48"/>
      <c r="K82" s="48"/>
    </row>
    <row r="83" spans="1:11" s="44" customFormat="1">
      <c r="A83" s="48"/>
      <c r="B83" s="48"/>
      <c r="C83" s="48"/>
      <c r="D83" s="48"/>
      <c r="E83" s="48"/>
      <c r="F83" s="48"/>
      <c r="G83" s="63"/>
      <c r="H83" s="48"/>
      <c r="I83" s="48"/>
      <c r="J83" s="48"/>
      <c r="K83" s="48"/>
    </row>
    <row r="84" spans="1:11" s="44" customFormat="1">
      <c r="A84" s="48"/>
      <c r="B84" s="48"/>
      <c r="C84" s="48"/>
      <c r="D84" s="48"/>
      <c r="E84" s="48"/>
      <c r="F84" s="48"/>
      <c r="G84" s="63"/>
      <c r="H84" s="48"/>
      <c r="I84" s="48"/>
      <c r="J84" s="48"/>
      <c r="K84" s="48"/>
    </row>
    <row r="85" spans="1:11" s="44" customFormat="1">
      <c r="A85" s="48"/>
      <c r="B85" s="48"/>
      <c r="C85" s="48"/>
      <c r="D85" s="48"/>
      <c r="E85" s="48"/>
      <c r="F85" s="48"/>
      <c r="G85" s="63"/>
      <c r="H85" s="48"/>
      <c r="I85" s="48"/>
      <c r="J85" s="48"/>
      <c r="K85" s="48"/>
    </row>
    <row r="86" spans="1:11" s="44" customFormat="1">
      <c r="A86" s="48"/>
      <c r="B86" s="48"/>
      <c r="C86" s="48"/>
      <c r="D86" s="48"/>
      <c r="E86" s="48"/>
      <c r="F86" s="48"/>
      <c r="G86" s="63"/>
      <c r="H86" s="48"/>
      <c r="I86" s="48"/>
      <c r="J86" s="48"/>
      <c r="K86" s="48"/>
    </row>
    <row r="87" spans="1:11" s="44" customFormat="1">
      <c r="A87" s="48"/>
      <c r="B87" s="48"/>
      <c r="C87" s="48"/>
      <c r="D87" s="48"/>
      <c r="E87" s="48"/>
      <c r="F87" s="48"/>
      <c r="G87" s="63"/>
      <c r="H87" s="48"/>
      <c r="I87" s="48"/>
      <c r="J87" s="48"/>
      <c r="K87" s="48"/>
    </row>
    <row r="88" spans="1:11" s="44" customFormat="1">
      <c r="A88" s="48"/>
      <c r="B88" s="48"/>
      <c r="C88" s="48"/>
      <c r="D88" s="48"/>
      <c r="E88" s="48"/>
      <c r="F88" s="48"/>
      <c r="G88" s="63"/>
      <c r="H88" s="48"/>
      <c r="I88" s="48"/>
      <c r="J88" s="48"/>
      <c r="K88" s="48"/>
    </row>
    <row r="89" spans="1:11" s="44" customFormat="1">
      <c r="A89" s="48"/>
      <c r="B89" s="48"/>
      <c r="C89" s="48"/>
      <c r="D89" s="48"/>
      <c r="E89" s="48"/>
      <c r="F89" s="48"/>
      <c r="G89" s="63"/>
      <c r="H89" s="48"/>
      <c r="I89" s="48"/>
      <c r="J89" s="48"/>
      <c r="K89" s="48"/>
    </row>
    <row r="90" spans="1:11" s="44" customFormat="1">
      <c r="A90" s="48"/>
      <c r="B90" s="48"/>
      <c r="C90" s="48"/>
      <c r="D90" s="48"/>
      <c r="E90" s="48"/>
      <c r="F90" s="48"/>
      <c r="G90" s="63"/>
      <c r="H90" s="48"/>
      <c r="I90" s="48"/>
      <c r="J90" s="48"/>
      <c r="K90" s="48"/>
    </row>
    <row r="91" spans="1:11" s="44" customFormat="1">
      <c r="A91" s="48"/>
      <c r="B91" s="48"/>
      <c r="C91" s="48"/>
      <c r="D91" s="48"/>
      <c r="E91" s="48"/>
      <c r="F91" s="48"/>
      <c r="G91" s="63"/>
      <c r="H91" s="48"/>
      <c r="I91" s="48"/>
      <c r="J91" s="48"/>
      <c r="K91" s="48"/>
    </row>
    <row r="92" spans="1:11" s="44" customFormat="1">
      <c r="A92" s="48"/>
      <c r="B92" s="48"/>
      <c r="C92" s="48"/>
      <c r="D92" s="48"/>
      <c r="E92" s="48"/>
      <c r="F92" s="48"/>
      <c r="G92" s="63"/>
      <c r="H92" s="48"/>
      <c r="I92" s="48"/>
      <c r="J92" s="48"/>
      <c r="K92" s="48"/>
    </row>
    <row r="93" spans="1:11" s="44" customFormat="1">
      <c r="A93" s="48"/>
      <c r="B93" s="48"/>
      <c r="C93" s="48"/>
      <c r="D93" s="48"/>
      <c r="E93" s="48"/>
      <c r="F93" s="48"/>
      <c r="G93" s="63"/>
      <c r="H93" s="48"/>
      <c r="I93" s="48"/>
      <c r="J93" s="48"/>
      <c r="K93" s="48"/>
    </row>
    <row r="94" spans="1:11" s="44" customFormat="1">
      <c r="A94" s="48"/>
      <c r="B94" s="48"/>
      <c r="C94" s="48"/>
      <c r="D94" s="48"/>
      <c r="E94" s="48"/>
      <c r="F94" s="48"/>
      <c r="G94" s="63"/>
      <c r="H94" s="48"/>
      <c r="I94" s="48"/>
      <c r="J94" s="48"/>
      <c r="K94" s="48"/>
    </row>
    <row r="95" spans="1:11" s="44" customFormat="1">
      <c r="A95" s="48"/>
      <c r="B95" s="48"/>
      <c r="C95" s="48"/>
      <c r="D95" s="48"/>
      <c r="E95" s="48"/>
      <c r="F95" s="48"/>
      <c r="G95" s="63"/>
      <c r="H95" s="48"/>
      <c r="I95" s="48"/>
      <c r="J95" s="48"/>
      <c r="K95" s="48"/>
    </row>
    <row r="96" spans="1:11">
      <c r="A96" s="48"/>
      <c r="B96" s="48"/>
      <c r="C96" s="48"/>
      <c r="D96" s="48"/>
      <c r="E96" s="48"/>
      <c r="F96" s="48"/>
      <c r="G96" s="63"/>
      <c r="H96" s="48"/>
      <c r="I96" s="48"/>
      <c r="J96" s="48"/>
      <c r="K96" s="48"/>
    </row>
  </sheetData>
  <mergeCells count="23">
    <mergeCell ref="A10:B10"/>
    <mergeCell ref="A8:B8"/>
    <mergeCell ref="J57:K57"/>
    <mergeCell ref="J55:K55"/>
    <mergeCell ref="B55:G55"/>
    <mergeCell ref="G8:K8"/>
    <mergeCell ref="A9:B9"/>
    <mergeCell ref="G9:K9"/>
    <mergeCell ref="A11:K11"/>
    <mergeCell ref="F12:F50"/>
    <mergeCell ref="G2:K2"/>
    <mergeCell ref="G1:K1"/>
    <mergeCell ref="A6:B6"/>
    <mergeCell ref="G6:K6"/>
    <mergeCell ref="A7:B7"/>
    <mergeCell ref="G7:K7"/>
    <mergeCell ref="A5:B5"/>
    <mergeCell ref="C5:F5"/>
    <mergeCell ref="G5:K5"/>
    <mergeCell ref="A3:K3"/>
    <mergeCell ref="A4:B4"/>
    <mergeCell ref="C4:F4"/>
    <mergeCell ref="G4:K4"/>
  </mergeCells>
  <printOptions horizontalCentered="1"/>
  <pageMargins left="0.35433070866141736" right="0.35433070866141736" top="0.55118110236220474" bottom="0.55118110236220474" header="0.31496062992125984" footer="0.31496062992125984"/>
  <pageSetup paperSize="9" scale="80" orientation="portrait" r:id="rId1"/>
  <rowBreaks count="1" manualBreakCount="1">
    <brk id="25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H98"/>
  <sheetViews>
    <sheetView tabSelected="1" view="pageBreakPreview" zoomScale="115" zoomScaleSheetLayoutView="115" workbookViewId="0">
      <selection activeCell="A3" sqref="A3:G3"/>
    </sheetView>
  </sheetViews>
  <sheetFormatPr defaultRowHeight="15"/>
  <cols>
    <col min="1" max="1" width="5.85546875" style="43" customWidth="1"/>
    <col min="2" max="2" width="31.140625" style="44" customWidth="1"/>
    <col min="3" max="3" width="43" style="64" customWidth="1"/>
    <col min="4" max="4" width="18" style="44" hidden="1" customWidth="1"/>
    <col min="5" max="5" width="16" style="44" hidden="1" customWidth="1"/>
    <col min="6" max="6" width="15.140625" style="45" customWidth="1"/>
    <col min="7" max="7" width="15.28515625" style="98" customWidth="1"/>
    <col min="8" max="8" width="24.28515625" style="87" customWidth="1"/>
    <col min="9" max="16384" width="9.140625" style="87"/>
  </cols>
  <sheetData>
    <row r="1" spans="1:8">
      <c r="A1" s="1"/>
      <c r="B1" s="85"/>
      <c r="C1" s="99" t="s">
        <v>0</v>
      </c>
      <c r="D1" s="99"/>
      <c r="E1" s="99"/>
      <c r="F1" s="99"/>
      <c r="G1" s="99"/>
    </row>
    <row r="2" spans="1:8" ht="15" customHeight="1">
      <c r="A2" s="1"/>
      <c r="B2" s="85"/>
      <c r="C2" s="99" t="s">
        <v>1</v>
      </c>
      <c r="D2" s="99"/>
      <c r="E2" s="99"/>
      <c r="F2" s="99"/>
      <c r="G2" s="99"/>
    </row>
    <row r="3" spans="1:8" ht="72" customHeight="1">
      <c r="A3" s="112" t="s">
        <v>135</v>
      </c>
      <c r="B3" s="112"/>
      <c r="C3" s="112"/>
      <c r="D3" s="112"/>
      <c r="E3" s="112"/>
      <c r="F3" s="112"/>
      <c r="G3" s="113"/>
    </row>
    <row r="4" spans="1:8" ht="15" customHeight="1">
      <c r="A4" s="114" t="s">
        <v>2</v>
      </c>
      <c r="B4" s="106"/>
      <c r="C4" s="115" t="s">
        <v>107</v>
      </c>
      <c r="D4" s="115"/>
      <c r="E4" s="115"/>
      <c r="F4" s="115"/>
      <c r="G4" s="116"/>
    </row>
    <row r="5" spans="1:8" ht="14.25" customHeight="1">
      <c r="A5" s="105" t="s">
        <v>4</v>
      </c>
      <c r="B5" s="106"/>
      <c r="C5" s="110">
        <v>21327.200000000001</v>
      </c>
      <c r="D5" s="111"/>
      <c r="E5" s="111"/>
      <c r="F5" s="111"/>
      <c r="G5" s="111"/>
    </row>
    <row r="6" spans="1:8" ht="14.25" customHeight="1">
      <c r="A6" s="100" t="s">
        <v>5</v>
      </c>
      <c r="B6" s="101"/>
      <c r="C6" s="102">
        <v>20274.8</v>
      </c>
      <c r="D6" s="103"/>
      <c r="E6" s="103"/>
      <c r="F6" s="103"/>
      <c r="G6" s="104"/>
    </row>
    <row r="7" spans="1:8" ht="14.25" customHeight="1">
      <c r="A7" s="100" t="s">
        <v>6</v>
      </c>
      <c r="B7" s="101"/>
      <c r="C7" s="102">
        <v>1052.4000000000001</v>
      </c>
      <c r="D7" s="103"/>
      <c r="E7" s="103"/>
      <c r="F7" s="103"/>
      <c r="G7" s="104"/>
    </row>
    <row r="8" spans="1:8" ht="14.25" customHeight="1">
      <c r="A8" s="100" t="s">
        <v>102</v>
      </c>
      <c r="B8" s="101"/>
      <c r="C8" s="102">
        <v>10510</v>
      </c>
      <c r="D8" s="103"/>
      <c r="E8" s="103"/>
      <c r="F8" s="103"/>
      <c r="G8" s="104"/>
    </row>
    <row r="9" spans="1:8" ht="14.25" customHeight="1">
      <c r="A9" s="100" t="s">
        <v>103</v>
      </c>
      <c r="B9" s="101"/>
      <c r="C9" s="102">
        <v>20274.8</v>
      </c>
      <c r="D9" s="103"/>
      <c r="E9" s="103"/>
      <c r="F9" s="103"/>
      <c r="G9" s="104"/>
    </row>
    <row r="10" spans="1:8" ht="53.25" customHeight="1">
      <c r="A10" s="117" t="s">
        <v>7</v>
      </c>
      <c r="B10" s="106"/>
      <c r="C10" s="53" t="s">
        <v>8</v>
      </c>
      <c r="D10" s="4" t="s">
        <v>9</v>
      </c>
      <c r="E10" s="5" t="s">
        <v>10</v>
      </c>
      <c r="F10" s="23" t="s">
        <v>12</v>
      </c>
      <c r="G10" s="23" t="s">
        <v>11</v>
      </c>
    </row>
    <row r="11" spans="1:8" ht="15" customHeight="1">
      <c r="A11" s="119" t="s">
        <v>104</v>
      </c>
      <c r="B11" s="120"/>
      <c r="C11" s="120"/>
      <c r="D11" s="120"/>
      <c r="E11" s="120"/>
      <c r="F11" s="120"/>
      <c r="G11" s="121"/>
    </row>
    <row r="12" spans="1:8" ht="173.25" customHeight="1">
      <c r="A12" s="7">
        <v>1</v>
      </c>
      <c r="B12" s="30" t="s">
        <v>13</v>
      </c>
      <c r="C12" s="77" t="s">
        <v>109</v>
      </c>
      <c r="D12" s="9">
        <v>101306.79</v>
      </c>
      <c r="E12" s="10">
        <v>1.6392684466019418</v>
      </c>
      <c r="F12" s="11">
        <v>1174888.9192694221</v>
      </c>
      <c r="G12" s="95">
        <v>4.5907296756779372</v>
      </c>
      <c r="H12" s="131">
        <v>1.0615000000000001</v>
      </c>
    </row>
    <row r="13" spans="1:8" ht="131.25" customHeight="1">
      <c r="A13" s="7">
        <v>2</v>
      </c>
      <c r="B13" s="30" t="s">
        <v>15</v>
      </c>
      <c r="C13" s="77" t="s">
        <v>110</v>
      </c>
      <c r="D13" s="9">
        <v>80017.539999999994</v>
      </c>
      <c r="E13" s="10">
        <v>1.2947822006472491</v>
      </c>
      <c r="F13" s="95">
        <v>783259.27951294801</v>
      </c>
      <c r="G13" s="95">
        <v>3.060486450451958</v>
      </c>
      <c r="H13" s="92"/>
    </row>
    <row r="14" spans="1:8" ht="22.5">
      <c r="A14" s="7">
        <v>3</v>
      </c>
      <c r="B14" s="30" t="s">
        <v>17</v>
      </c>
      <c r="C14" s="78" t="s">
        <v>123</v>
      </c>
      <c r="D14" s="10">
        <v>35844</v>
      </c>
      <c r="E14" s="10">
        <v>0.57999999999999996</v>
      </c>
      <c r="F14" s="95">
        <v>454767.69484958262</v>
      </c>
      <c r="G14" s="95">
        <v>1.7769471803205241</v>
      </c>
    </row>
    <row r="15" spans="1:8" ht="25.5">
      <c r="A15" s="15">
        <v>4</v>
      </c>
      <c r="B15" s="50" t="s">
        <v>18</v>
      </c>
      <c r="C15" s="54"/>
      <c r="D15" s="17">
        <v>203408.5</v>
      </c>
      <c r="E15" s="18">
        <v>3.2913996763754043</v>
      </c>
      <c r="F15" s="125">
        <v>1092882.3398438867</v>
      </c>
      <c r="G15" s="125">
        <v>4.2702993510786174</v>
      </c>
    </row>
    <row r="16" spans="1:8">
      <c r="A16" s="7" t="s">
        <v>19</v>
      </c>
      <c r="B16" s="49" t="s">
        <v>111</v>
      </c>
      <c r="C16" s="4" t="s">
        <v>113</v>
      </c>
      <c r="D16" s="19">
        <v>181214.85</v>
      </c>
      <c r="E16" s="20">
        <v>2.9322791262135923</v>
      </c>
      <c r="F16" s="126">
        <v>0</v>
      </c>
      <c r="G16" s="126"/>
    </row>
    <row r="17" spans="1:7" ht="27" customHeight="1">
      <c r="A17" s="7" t="s">
        <v>21</v>
      </c>
      <c r="B17" s="49" t="s">
        <v>112</v>
      </c>
      <c r="C17" s="4" t="s">
        <v>114</v>
      </c>
      <c r="D17" s="19">
        <v>18670.939999999999</v>
      </c>
      <c r="E17" s="20">
        <v>0.30211877022653721</v>
      </c>
      <c r="F17" s="126">
        <v>0</v>
      </c>
      <c r="G17" s="126"/>
    </row>
    <row r="18" spans="1:7" ht="33" customHeight="1">
      <c r="A18" s="7" t="s">
        <v>24</v>
      </c>
      <c r="B18" s="49" t="s">
        <v>117</v>
      </c>
      <c r="C18" s="4" t="s">
        <v>115</v>
      </c>
      <c r="D18" s="19"/>
      <c r="E18" s="20"/>
      <c r="F18" s="126">
        <v>0</v>
      </c>
      <c r="G18" s="126"/>
    </row>
    <row r="19" spans="1:7" ht="32.25" customHeight="1">
      <c r="A19" s="7" t="s">
        <v>28</v>
      </c>
      <c r="B19" s="49" t="s">
        <v>22</v>
      </c>
      <c r="C19" s="4" t="s">
        <v>116</v>
      </c>
      <c r="D19" s="19"/>
      <c r="E19" s="20"/>
      <c r="F19" s="126">
        <v>0</v>
      </c>
      <c r="G19" s="126"/>
    </row>
    <row r="20" spans="1:7">
      <c r="A20" s="7" t="s">
        <v>31</v>
      </c>
      <c r="B20" s="49" t="s">
        <v>25</v>
      </c>
      <c r="C20" s="55" t="s">
        <v>27</v>
      </c>
      <c r="D20" s="19">
        <v>533.26</v>
      </c>
      <c r="E20" s="20">
        <v>8.6288025889967642E-3</v>
      </c>
      <c r="F20" s="126">
        <v>0</v>
      </c>
      <c r="G20" s="126"/>
    </row>
    <row r="21" spans="1:7" ht="60">
      <c r="A21" s="7" t="s">
        <v>32</v>
      </c>
      <c r="B21" s="65" t="s">
        <v>130</v>
      </c>
      <c r="C21" s="55" t="s">
        <v>30</v>
      </c>
      <c r="D21" s="19">
        <v>1216.8599999999999</v>
      </c>
      <c r="E21" s="20">
        <v>1.9690291262135919E-2</v>
      </c>
      <c r="F21" s="126">
        <v>0</v>
      </c>
      <c r="G21" s="126"/>
    </row>
    <row r="22" spans="1:7" ht="36">
      <c r="A22" s="7" t="s">
        <v>32</v>
      </c>
      <c r="B22" s="65" t="s">
        <v>119</v>
      </c>
      <c r="C22" s="55" t="s">
        <v>23</v>
      </c>
      <c r="D22" s="19">
        <v>339.43</v>
      </c>
      <c r="E22" s="20">
        <v>5.4923948220064727E-3</v>
      </c>
      <c r="F22" s="126">
        <v>0</v>
      </c>
      <c r="G22" s="126"/>
    </row>
    <row r="23" spans="1:7" ht="25.5">
      <c r="A23" s="7" t="s">
        <v>35</v>
      </c>
      <c r="B23" s="49" t="s">
        <v>129</v>
      </c>
      <c r="C23" s="55" t="s">
        <v>34</v>
      </c>
      <c r="D23" s="19">
        <v>56.19</v>
      </c>
      <c r="E23" s="20">
        <v>9.0922330097087378E-4</v>
      </c>
      <c r="F23" s="126">
        <v>0</v>
      </c>
      <c r="G23" s="126"/>
    </row>
    <row r="24" spans="1:7">
      <c r="A24" s="7" t="s">
        <v>37</v>
      </c>
      <c r="B24" s="49" t="s">
        <v>36</v>
      </c>
      <c r="C24" s="55" t="s">
        <v>29</v>
      </c>
      <c r="D24" s="19">
        <v>964.45</v>
      </c>
      <c r="E24" s="20">
        <v>1.5605987055016183E-2</v>
      </c>
      <c r="F24" s="126">
        <v>0</v>
      </c>
      <c r="G24" s="126"/>
    </row>
    <row r="25" spans="1:7">
      <c r="A25" s="7" t="s">
        <v>118</v>
      </c>
      <c r="B25" s="49" t="s">
        <v>38</v>
      </c>
      <c r="C25" s="55" t="s">
        <v>27</v>
      </c>
      <c r="D25" s="19">
        <v>412.52</v>
      </c>
      <c r="E25" s="20">
        <v>6.6750809061488668E-3</v>
      </c>
      <c r="F25" s="127">
        <v>0</v>
      </c>
      <c r="G25" s="127"/>
    </row>
    <row r="26" spans="1:7" ht="38.25">
      <c r="A26" s="7">
        <v>5</v>
      </c>
      <c r="B26" s="30" t="s">
        <v>40</v>
      </c>
      <c r="C26" s="56"/>
      <c r="D26" s="24" t="e">
        <v>#REF!</v>
      </c>
      <c r="E26" s="10" t="e">
        <v>#REF!</v>
      </c>
      <c r="F26" s="95">
        <v>2076097.1220761091</v>
      </c>
      <c r="G26" s="95">
        <v>8.1120866080096032</v>
      </c>
    </row>
    <row r="27" spans="1:7" s="88" customFormat="1">
      <c r="A27" s="67" t="s">
        <v>41</v>
      </c>
      <c r="B27" s="52" t="s">
        <v>42</v>
      </c>
      <c r="C27" s="74"/>
      <c r="D27" s="68">
        <v>124909.21</v>
      </c>
      <c r="E27" s="69">
        <v>4.0423692556634299</v>
      </c>
      <c r="F27" s="128">
        <v>1044890.0958222232</v>
      </c>
      <c r="G27" s="128">
        <v>4.0827757348293225</v>
      </c>
    </row>
    <row r="28" spans="1:7" ht="24">
      <c r="A28" s="7" t="s">
        <v>43</v>
      </c>
      <c r="B28" s="49" t="s">
        <v>44</v>
      </c>
      <c r="C28" s="57" t="s">
        <v>45</v>
      </c>
      <c r="D28" s="13">
        <v>51311.38</v>
      </c>
      <c r="E28" s="20">
        <v>1.6605624595469253</v>
      </c>
      <c r="F28" s="129">
        <v>0</v>
      </c>
      <c r="G28" s="129"/>
    </row>
    <row r="29" spans="1:7" ht="25.5">
      <c r="A29" s="7" t="s">
        <v>46</v>
      </c>
      <c r="B29" s="49" t="s">
        <v>47</v>
      </c>
      <c r="C29" s="57" t="s">
        <v>48</v>
      </c>
      <c r="D29" s="13">
        <v>66572.58</v>
      </c>
      <c r="E29" s="20">
        <v>2.1544524271844661</v>
      </c>
      <c r="F29" s="129">
        <v>0</v>
      </c>
      <c r="G29" s="129"/>
    </row>
    <row r="30" spans="1:7">
      <c r="A30" s="7" t="s">
        <v>49</v>
      </c>
      <c r="B30" s="49" t="s">
        <v>50</v>
      </c>
      <c r="C30" s="57" t="s">
        <v>51</v>
      </c>
      <c r="D30" s="13">
        <v>5328.49</v>
      </c>
      <c r="E30" s="20">
        <v>0.1724430420711974</v>
      </c>
      <c r="F30" s="129">
        <v>0</v>
      </c>
      <c r="G30" s="129"/>
    </row>
    <row r="31" spans="1:7" ht="25.5">
      <c r="A31" s="7" t="s">
        <v>52</v>
      </c>
      <c r="B31" s="49" t="s">
        <v>53</v>
      </c>
      <c r="C31" s="57" t="s">
        <v>39</v>
      </c>
      <c r="D31" s="13">
        <v>317.92</v>
      </c>
      <c r="E31" s="20">
        <v>1.0288673139158577E-2</v>
      </c>
      <c r="F31" s="129">
        <v>0</v>
      </c>
      <c r="G31" s="129"/>
    </row>
    <row r="32" spans="1:7" ht="38.25">
      <c r="A32" s="7" t="s">
        <v>54</v>
      </c>
      <c r="B32" s="49" t="s">
        <v>55</v>
      </c>
      <c r="C32" s="57" t="s">
        <v>56</v>
      </c>
      <c r="D32" s="13">
        <v>268.66000000000003</v>
      </c>
      <c r="E32" s="20">
        <v>8.6944983818770232E-3</v>
      </c>
      <c r="F32" s="129">
        <v>0</v>
      </c>
      <c r="G32" s="129"/>
    </row>
    <row r="33" spans="1:7">
      <c r="A33" s="7" t="s">
        <v>57</v>
      </c>
      <c r="B33" s="49" t="s">
        <v>58</v>
      </c>
      <c r="C33" s="57" t="s">
        <v>89</v>
      </c>
      <c r="D33" s="13">
        <v>805.99</v>
      </c>
      <c r="E33" s="20">
        <v>2.608381877022654E-2</v>
      </c>
      <c r="F33" s="129">
        <v>0</v>
      </c>
      <c r="G33" s="129"/>
    </row>
    <row r="34" spans="1:7" ht="25.5">
      <c r="A34" s="7" t="s">
        <v>59</v>
      </c>
      <c r="B34" s="49" t="s">
        <v>60</v>
      </c>
      <c r="C34" s="57" t="s">
        <v>80</v>
      </c>
      <c r="D34" s="13">
        <v>296.25</v>
      </c>
      <c r="E34" s="20">
        <v>9.5873786407766996E-3</v>
      </c>
      <c r="F34" s="129">
        <v>0</v>
      </c>
      <c r="G34" s="129"/>
    </row>
    <row r="35" spans="1:7">
      <c r="A35" s="7" t="s">
        <v>63</v>
      </c>
      <c r="B35" s="49" t="s">
        <v>64</v>
      </c>
      <c r="C35" s="57" t="s">
        <v>66</v>
      </c>
      <c r="D35" s="13">
        <v>7.94</v>
      </c>
      <c r="E35" s="20">
        <v>2.5695792880258903E-4</v>
      </c>
      <c r="F35" s="130">
        <v>0</v>
      </c>
      <c r="G35" s="130"/>
    </row>
    <row r="36" spans="1:7" s="88" customFormat="1">
      <c r="A36" s="67" t="s">
        <v>67</v>
      </c>
      <c r="B36" s="52" t="s">
        <v>68</v>
      </c>
      <c r="C36" s="71"/>
      <c r="D36" s="68" t="e">
        <v>#REF!</v>
      </c>
      <c r="E36" s="69">
        <v>3.33</v>
      </c>
      <c r="F36" s="128">
        <v>1031207.0262538859</v>
      </c>
      <c r="G36" s="128">
        <v>4.0293108731802807</v>
      </c>
    </row>
    <row r="37" spans="1:7" ht="25.5">
      <c r="A37" s="7" t="s">
        <v>69</v>
      </c>
      <c r="B37" s="49" t="s">
        <v>70</v>
      </c>
      <c r="C37" s="57" t="s">
        <v>71</v>
      </c>
      <c r="D37" s="13">
        <v>51876.7</v>
      </c>
      <c r="E37" s="20">
        <v>1.6788576051779935</v>
      </c>
      <c r="F37" s="129">
        <v>0</v>
      </c>
      <c r="G37" s="129"/>
    </row>
    <row r="38" spans="1:7" ht="25.5">
      <c r="A38" s="7" t="s">
        <v>72</v>
      </c>
      <c r="B38" s="49" t="s">
        <v>73</v>
      </c>
      <c r="C38" s="57" t="s">
        <v>74</v>
      </c>
      <c r="D38" s="13">
        <v>4042.52</v>
      </c>
      <c r="E38" s="20">
        <v>0.13082588996763753</v>
      </c>
      <c r="F38" s="129">
        <v>0</v>
      </c>
      <c r="G38" s="129"/>
    </row>
    <row r="39" spans="1:7">
      <c r="A39" s="7" t="s">
        <v>75</v>
      </c>
      <c r="B39" s="49" t="s">
        <v>76</v>
      </c>
      <c r="C39" s="57" t="s">
        <v>77</v>
      </c>
      <c r="D39" s="13">
        <v>46418.86</v>
      </c>
      <c r="E39" s="20">
        <v>1.5022284789644011</v>
      </c>
      <c r="F39" s="129">
        <v>0</v>
      </c>
      <c r="G39" s="129"/>
    </row>
    <row r="40" spans="1:7" ht="25.5">
      <c r="A40" s="7" t="s">
        <v>78</v>
      </c>
      <c r="B40" s="37" t="s">
        <v>79</v>
      </c>
      <c r="C40" s="57" t="s">
        <v>80</v>
      </c>
      <c r="D40" s="13">
        <v>29.46</v>
      </c>
      <c r="E40" s="20">
        <v>9.5339805825242724E-4</v>
      </c>
      <c r="F40" s="129">
        <v>0</v>
      </c>
      <c r="G40" s="129"/>
    </row>
    <row r="41" spans="1:7">
      <c r="A41" s="7" t="s">
        <v>81</v>
      </c>
      <c r="B41" s="37" t="s">
        <v>82</v>
      </c>
      <c r="C41" s="58" t="s">
        <v>89</v>
      </c>
      <c r="D41" s="13">
        <v>351.39</v>
      </c>
      <c r="E41" s="20">
        <v>1.1371844660194174E-2</v>
      </c>
      <c r="F41" s="129">
        <v>0</v>
      </c>
      <c r="G41" s="129"/>
    </row>
    <row r="42" spans="1:7">
      <c r="A42" s="7" t="s">
        <v>83</v>
      </c>
      <c r="B42" s="37" t="s">
        <v>84</v>
      </c>
      <c r="C42" s="58" t="s">
        <v>85</v>
      </c>
      <c r="D42" s="13">
        <v>351.5</v>
      </c>
      <c r="E42" s="20">
        <v>1.1375404530744338E-2</v>
      </c>
      <c r="F42" s="129">
        <v>0</v>
      </c>
      <c r="G42" s="129"/>
    </row>
    <row r="43" spans="1:7" s="89" customFormat="1">
      <c r="A43" s="7" t="s">
        <v>86</v>
      </c>
      <c r="B43" s="51" t="s">
        <v>87</v>
      </c>
      <c r="C43" s="59" t="s">
        <v>128</v>
      </c>
      <c r="D43" s="27"/>
      <c r="E43" s="29"/>
      <c r="F43" s="130">
        <v>0</v>
      </c>
      <c r="G43" s="130"/>
    </row>
    <row r="44" spans="1:7" ht="48">
      <c r="A44" s="7">
        <v>6</v>
      </c>
      <c r="B44" s="75" t="s">
        <v>125</v>
      </c>
      <c r="C44" s="60" t="s">
        <v>101</v>
      </c>
      <c r="D44" s="9"/>
      <c r="E44" s="10"/>
      <c r="F44" s="14">
        <v>184594.23753541027</v>
      </c>
      <c r="G44" s="95">
        <v>0.72127860797248844</v>
      </c>
    </row>
    <row r="45" spans="1:7" ht="26.25" customHeight="1">
      <c r="A45" s="7">
        <v>7</v>
      </c>
      <c r="B45" s="30" t="s">
        <v>90</v>
      </c>
      <c r="C45" s="60" t="s">
        <v>126</v>
      </c>
      <c r="D45" s="10">
        <v>2520</v>
      </c>
      <c r="E45" s="10">
        <v>4.0776699029126215E-2</v>
      </c>
      <c r="F45" s="14">
        <v>15729.014087203255</v>
      </c>
      <c r="G45" s="95">
        <v>6.1459130778236455E-2</v>
      </c>
    </row>
    <row r="46" spans="1:7" ht="25.5" customHeight="1">
      <c r="A46" s="7">
        <v>8</v>
      </c>
      <c r="B46" s="30" t="s">
        <v>92</v>
      </c>
      <c r="C46" s="60" t="s">
        <v>93</v>
      </c>
      <c r="D46" s="10">
        <v>99423.2</v>
      </c>
      <c r="E46" s="9">
        <v>1.608789644012945</v>
      </c>
      <c r="F46" s="14">
        <v>901893.96691297251</v>
      </c>
      <c r="G46" s="95">
        <v>3.5240364687385615</v>
      </c>
    </row>
    <row r="47" spans="1:7" ht="30" customHeight="1">
      <c r="A47" s="7">
        <v>9</v>
      </c>
      <c r="B47" s="30" t="s">
        <v>94</v>
      </c>
      <c r="C47" s="60" t="s">
        <v>95</v>
      </c>
      <c r="D47" s="10"/>
      <c r="E47" s="9"/>
      <c r="F47" s="14">
        <v>105776.98805496107</v>
      </c>
      <c r="G47" s="95">
        <v>0.41331018626824378</v>
      </c>
    </row>
    <row r="48" spans="1:7" ht="38.25">
      <c r="A48" s="7">
        <v>10</v>
      </c>
      <c r="B48" s="30" t="s">
        <v>120</v>
      </c>
      <c r="C48" s="60" t="s">
        <v>95</v>
      </c>
      <c r="D48" s="10">
        <v>27000</v>
      </c>
      <c r="E48" s="9">
        <v>0.43689320388349512</v>
      </c>
      <c r="F48" s="14">
        <v>72222.412675979416</v>
      </c>
      <c r="G48" s="95">
        <v>0.28219993199599341</v>
      </c>
    </row>
    <row r="49" spans="1:8" ht="25.5">
      <c r="A49" s="7">
        <v>11</v>
      </c>
      <c r="B49" s="30" t="s">
        <v>108</v>
      </c>
      <c r="C49" s="60" t="s">
        <v>93</v>
      </c>
      <c r="D49" s="10"/>
      <c r="E49" s="9"/>
      <c r="F49" s="14">
        <v>933511.73668497661</v>
      </c>
      <c r="G49" s="95">
        <v>3.6475789003595427</v>
      </c>
    </row>
    <row r="50" spans="1:8" ht="38.25" customHeight="1">
      <c r="A50" s="31"/>
      <c r="B50" s="30" t="s">
        <v>96</v>
      </c>
      <c r="C50" s="56"/>
      <c r="D50" s="91" t="e">
        <v>#REF!</v>
      </c>
      <c r="E50" s="91" t="e">
        <v>#REF!</v>
      </c>
      <c r="F50" s="32">
        <v>7795623.7115034517</v>
      </c>
      <c r="G50" s="32">
        <v>30.460412491651706</v>
      </c>
    </row>
    <row r="51" spans="1:8" ht="85.5" customHeight="1">
      <c r="A51" s="15"/>
      <c r="B51" s="50" t="s">
        <v>97</v>
      </c>
      <c r="C51" s="76" t="s">
        <v>122</v>
      </c>
      <c r="D51" s="32">
        <v>103518.68</v>
      </c>
      <c r="E51" s="32">
        <v>1.675059546925566</v>
      </c>
      <c r="F51" s="32">
        <v>1559124.7423006904</v>
      </c>
      <c r="G51" s="32">
        <v>6.0920824983303419</v>
      </c>
    </row>
    <row r="52" spans="1:8" ht="56.25" customHeight="1">
      <c r="A52" s="34"/>
      <c r="B52" s="30" t="s">
        <v>98</v>
      </c>
      <c r="C52" s="61"/>
      <c r="D52" s="35" t="e">
        <v>#REF!</v>
      </c>
      <c r="E52" s="36" t="e">
        <v>#REF!</v>
      </c>
      <c r="F52" s="14">
        <v>9354748.4538041428</v>
      </c>
      <c r="G52" s="32">
        <v>36.552494989982051</v>
      </c>
    </row>
    <row r="53" spans="1:8" s="93" customFormat="1" ht="17.25" customHeight="1">
      <c r="A53" s="119" t="s">
        <v>131</v>
      </c>
      <c r="B53" s="120"/>
      <c r="C53" s="120"/>
      <c r="D53" s="120"/>
      <c r="E53" s="120"/>
      <c r="F53" s="120"/>
      <c r="G53" s="120"/>
      <c r="H53" s="94"/>
    </row>
    <row r="54" spans="1:8" ht="56.25" customHeight="1">
      <c r="A54" s="7" t="s">
        <v>132</v>
      </c>
      <c r="B54" s="30" t="s">
        <v>133</v>
      </c>
      <c r="C54" s="61" t="s">
        <v>134</v>
      </c>
      <c r="D54" s="35" t="e">
        <v>#VALUE!</v>
      </c>
      <c r="E54" s="36">
        <v>4</v>
      </c>
      <c r="F54" s="14">
        <v>1279632</v>
      </c>
      <c r="G54" s="32">
        <v>5</v>
      </c>
    </row>
    <row r="55" spans="1:8">
      <c r="A55" s="38"/>
      <c r="B55" s="39"/>
      <c r="C55" s="62"/>
      <c r="D55" s="40"/>
      <c r="E55" s="40"/>
      <c r="F55" s="42"/>
      <c r="G55" s="42"/>
    </row>
    <row r="56" spans="1:8">
      <c r="A56" s="38"/>
      <c r="B56" s="39"/>
      <c r="C56" s="62"/>
      <c r="D56" s="40"/>
      <c r="E56" s="40"/>
      <c r="F56" s="42"/>
      <c r="G56" s="42"/>
    </row>
    <row r="57" spans="1:8">
      <c r="A57" s="48"/>
      <c r="B57" s="118" t="s">
        <v>105</v>
      </c>
      <c r="C57" s="118"/>
      <c r="D57" s="48"/>
      <c r="E57" s="48"/>
      <c r="F57" s="124" t="s">
        <v>106</v>
      </c>
      <c r="G57" s="124"/>
    </row>
    <row r="58" spans="1:8" ht="47.25" customHeight="1">
      <c r="A58" s="48"/>
      <c r="B58" s="90"/>
      <c r="C58" s="90"/>
      <c r="D58" s="48"/>
      <c r="E58" s="48"/>
      <c r="F58" s="96"/>
      <c r="G58" s="96"/>
    </row>
    <row r="59" spans="1:8">
      <c r="A59" s="48"/>
      <c r="B59" s="48" t="s">
        <v>99</v>
      </c>
      <c r="C59" s="48"/>
      <c r="D59" s="48"/>
      <c r="E59" s="48"/>
      <c r="F59" s="124" t="s">
        <v>100</v>
      </c>
      <c r="G59" s="124"/>
    </row>
    <row r="60" spans="1:8" ht="19.5" customHeight="1">
      <c r="A60" s="48"/>
      <c r="B60" s="48"/>
      <c r="C60" s="63"/>
      <c r="D60" s="48"/>
      <c r="E60" s="48"/>
      <c r="F60" s="97"/>
      <c r="G60" s="97"/>
    </row>
    <row r="61" spans="1:8">
      <c r="A61" s="48"/>
      <c r="B61" s="48"/>
      <c r="C61" s="63"/>
      <c r="D61" s="48"/>
      <c r="E61" s="48"/>
      <c r="F61" s="97"/>
      <c r="G61" s="97"/>
    </row>
    <row r="62" spans="1:8">
      <c r="A62" s="48"/>
      <c r="B62" s="48"/>
      <c r="C62" s="63"/>
      <c r="D62" s="48"/>
      <c r="E62" s="48"/>
      <c r="F62" s="97"/>
      <c r="G62" s="97"/>
    </row>
    <row r="63" spans="1:8">
      <c r="A63" s="48"/>
      <c r="B63" s="48"/>
      <c r="C63" s="63"/>
      <c r="D63" s="48"/>
      <c r="E63" s="48"/>
      <c r="F63" s="97"/>
      <c r="G63" s="97"/>
    </row>
    <row r="64" spans="1:8">
      <c r="A64" s="48"/>
      <c r="B64" s="48"/>
      <c r="C64" s="63"/>
      <c r="D64" s="48"/>
      <c r="E64" s="48"/>
      <c r="F64" s="97"/>
      <c r="G64" s="97"/>
    </row>
    <row r="65" spans="1:7">
      <c r="A65" s="48"/>
      <c r="B65" s="48"/>
      <c r="C65" s="63"/>
      <c r="D65" s="48"/>
      <c r="E65" s="48"/>
      <c r="F65" s="97"/>
      <c r="G65" s="97"/>
    </row>
    <row r="66" spans="1:7">
      <c r="A66" s="48"/>
      <c r="B66" s="48"/>
      <c r="C66" s="63"/>
      <c r="D66" s="48"/>
      <c r="E66" s="48"/>
      <c r="F66" s="97"/>
      <c r="G66" s="97"/>
    </row>
    <row r="67" spans="1:7">
      <c r="A67" s="48"/>
      <c r="B67" s="48"/>
      <c r="C67" s="63"/>
      <c r="D67" s="48"/>
      <c r="E67" s="48"/>
      <c r="F67" s="97"/>
      <c r="G67" s="97"/>
    </row>
    <row r="68" spans="1:7">
      <c r="A68" s="48"/>
      <c r="B68" s="48"/>
      <c r="C68" s="63"/>
      <c r="D68" s="48"/>
      <c r="E68" s="48"/>
      <c r="F68" s="97"/>
      <c r="G68" s="97"/>
    </row>
    <row r="69" spans="1:7">
      <c r="A69" s="48"/>
      <c r="B69" s="48"/>
      <c r="C69" s="63"/>
      <c r="D69" s="48"/>
      <c r="E69" s="48"/>
      <c r="F69" s="97"/>
      <c r="G69" s="97"/>
    </row>
    <row r="70" spans="1:7">
      <c r="A70" s="48"/>
      <c r="B70" s="48"/>
      <c r="C70" s="63"/>
      <c r="D70" s="48"/>
      <c r="E70" s="48"/>
      <c r="F70" s="97"/>
      <c r="G70" s="97"/>
    </row>
    <row r="71" spans="1:7">
      <c r="A71" s="48"/>
      <c r="B71" s="48"/>
      <c r="C71" s="63"/>
      <c r="D71" s="48"/>
      <c r="E71" s="48"/>
      <c r="F71" s="97"/>
      <c r="G71" s="97"/>
    </row>
    <row r="72" spans="1:7">
      <c r="A72" s="48"/>
      <c r="B72" s="48"/>
      <c r="C72" s="63"/>
      <c r="D72" s="48"/>
      <c r="E72" s="48"/>
      <c r="F72" s="97"/>
      <c r="G72" s="97"/>
    </row>
    <row r="73" spans="1:7">
      <c r="A73" s="48"/>
      <c r="B73" s="48"/>
      <c r="C73" s="63"/>
      <c r="D73" s="48"/>
      <c r="E73" s="48"/>
      <c r="F73" s="97"/>
      <c r="G73" s="97"/>
    </row>
    <row r="74" spans="1:7" s="44" customFormat="1">
      <c r="A74" s="48"/>
      <c r="B74" s="48"/>
      <c r="C74" s="63"/>
      <c r="D74" s="48"/>
      <c r="E74" s="48"/>
      <c r="F74" s="97"/>
      <c r="G74" s="97"/>
    </row>
    <row r="75" spans="1:7" s="44" customFormat="1">
      <c r="A75" s="48"/>
      <c r="B75" s="48"/>
      <c r="C75" s="63"/>
      <c r="D75" s="48"/>
      <c r="E75" s="48"/>
      <c r="F75" s="97"/>
      <c r="G75" s="97"/>
    </row>
    <row r="76" spans="1:7" s="44" customFormat="1">
      <c r="A76" s="48"/>
      <c r="B76" s="48"/>
      <c r="C76" s="63"/>
      <c r="D76" s="48"/>
      <c r="E76" s="48"/>
      <c r="F76" s="97"/>
      <c r="G76" s="97"/>
    </row>
    <row r="77" spans="1:7" s="44" customFormat="1">
      <c r="A77" s="48"/>
      <c r="B77" s="48"/>
      <c r="C77" s="63"/>
      <c r="D77" s="48"/>
      <c r="E77" s="48"/>
      <c r="F77" s="97"/>
      <c r="G77" s="97"/>
    </row>
    <row r="78" spans="1:7" s="44" customFormat="1">
      <c r="A78" s="48"/>
      <c r="B78" s="48"/>
      <c r="C78" s="63"/>
      <c r="D78" s="48"/>
      <c r="E78" s="48"/>
      <c r="F78" s="97"/>
      <c r="G78" s="97"/>
    </row>
    <row r="79" spans="1:7" s="44" customFormat="1">
      <c r="A79" s="48"/>
      <c r="B79" s="48"/>
      <c r="C79" s="63"/>
      <c r="D79" s="48"/>
      <c r="E79" s="48"/>
      <c r="F79" s="97"/>
      <c r="G79" s="97"/>
    </row>
    <row r="80" spans="1:7" s="44" customFormat="1">
      <c r="A80" s="48"/>
      <c r="B80" s="48"/>
      <c r="C80" s="63"/>
      <c r="D80" s="48"/>
      <c r="E80" s="48"/>
      <c r="F80" s="97"/>
      <c r="G80" s="97"/>
    </row>
    <row r="81" spans="1:7" s="44" customFormat="1">
      <c r="A81" s="48"/>
      <c r="B81" s="48"/>
      <c r="C81" s="63"/>
      <c r="D81" s="48"/>
      <c r="E81" s="48"/>
      <c r="F81" s="97"/>
      <c r="G81" s="97"/>
    </row>
    <row r="82" spans="1:7" s="44" customFormat="1">
      <c r="A82" s="48"/>
      <c r="B82" s="48"/>
      <c r="C82" s="63"/>
      <c r="D82" s="48"/>
      <c r="E82" s="48"/>
      <c r="F82" s="97"/>
      <c r="G82" s="97"/>
    </row>
    <row r="83" spans="1:7" s="44" customFormat="1">
      <c r="A83" s="48"/>
      <c r="B83" s="48"/>
      <c r="C83" s="63"/>
      <c r="D83" s="48"/>
      <c r="E83" s="48"/>
      <c r="F83" s="97"/>
      <c r="G83" s="97"/>
    </row>
    <row r="84" spans="1:7" s="44" customFormat="1">
      <c r="A84" s="48"/>
      <c r="B84" s="48"/>
      <c r="C84" s="63"/>
      <c r="D84" s="48"/>
      <c r="E84" s="48"/>
      <c r="F84" s="97"/>
      <c r="G84" s="97"/>
    </row>
    <row r="85" spans="1:7" s="44" customFormat="1">
      <c r="A85" s="48"/>
      <c r="B85" s="48"/>
      <c r="C85" s="63"/>
      <c r="D85" s="48"/>
      <c r="E85" s="48"/>
      <c r="F85" s="97"/>
      <c r="G85" s="97"/>
    </row>
    <row r="86" spans="1:7" s="44" customFormat="1">
      <c r="A86" s="48"/>
      <c r="B86" s="48"/>
      <c r="C86" s="63"/>
      <c r="D86" s="48"/>
      <c r="E86" s="48"/>
      <c r="F86" s="97"/>
      <c r="G86" s="97"/>
    </row>
    <row r="87" spans="1:7" s="44" customFormat="1">
      <c r="A87" s="48"/>
      <c r="B87" s="48"/>
      <c r="C87" s="63"/>
      <c r="D87" s="48"/>
      <c r="E87" s="48"/>
      <c r="F87" s="97"/>
      <c r="G87" s="97"/>
    </row>
    <row r="88" spans="1:7" s="44" customFormat="1">
      <c r="A88" s="48"/>
      <c r="B88" s="48"/>
      <c r="C88" s="63"/>
      <c r="D88" s="48"/>
      <c r="E88" s="48"/>
      <c r="F88" s="97"/>
      <c r="G88" s="97"/>
    </row>
    <row r="89" spans="1:7" s="44" customFormat="1">
      <c r="A89" s="48"/>
      <c r="B89" s="48"/>
      <c r="C89" s="63"/>
      <c r="D89" s="48"/>
      <c r="E89" s="48"/>
      <c r="F89" s="97"/>
      <c r="G89" s="97"/>
    </row>
    <row r="90" spans="1:7" s="44" customFormat="1">
      <c r="A90" s="48"/>
      <c r="B90" s="48"/>
      <c r="C90" s="63"/>
      <c r="D90" s="48"/>
      <c r="E90" s="48"/>
      <c r="F90" s="97"/>
      <c r="G90" s="97"/>
    </row>
    <row r="91" spans="1:7" s="44" customFormat="1">
      <c r="A91" s="48"/>
      <c r="B91" s="48"/>
      <c r="C91" s="63"/>
      <c r="D91" s="48"/>
      <c r="E91" s="48"/>
      <c r="F91" s="97"/>
      <c r="G91" s="97"/>
    </row>
    <row r="92" spans="1:7" s="44" customFormat="1">
      <c r="A92" s="48"/>
      <c r="B92" s="48"/>
      <c r="C92" s="63"/>
      <c r="D92" s="48"/>
      <c r="E92" s="48"/>
      <c r="F92" s="97"/>
      <c r="G92" s="97"/>
    </row>
    <row r="93" spans="1:7" s="44" customFormat="1">
      <c r="A93" s="48"/>
      <c r="B93" s="48"/>
      <c r="C93" s="63"/>
      <c r="D93" s="48"/>
      <c r="E93" s="48"/>
      <c r="F93" s="97"/>
      <c r="G93" s="97"/>
    </row>
    <row r="94" spans="1:7" s="44" customFormat="1">
      <c r="A94" s="48"/>
      <c r="B94" s="48"/>
      <c r="C94" s="63"/>
      <c r="D94" s="48"/>
      <c r="E94" s="48"/>
      <c r="F94" s="97"/>
      <c r="G94" s="97"/>
    </row>
    <row r="95" spans="1:7" s="44" customFormat="1">
      <c r="A95" s="48"/>
      <c r="B95" s="48"/>
      <c r="C95" s="63"/>
      <c r="D95" s="48"/>
      <c r="E95" s="48"/>
      <c r="F95" s="97"/>
      <c r="G95" s="97"/>
    </row>
    <row r="96" spans="1:7" s="44" customFormat="1">
      <c r="A96" s="48"/>
      <c r="B96" s="48"/>
      <c r="C96" s="63"/>
      <c r="D96" s="48"/>
      <c r="E96" s="48"/>
      <c r="F96" s="97"/>
      <c r="G96" s="97"/>
    </row>
    <row r="97" spans="1:7" s="44" customFormat="1">
      <c r="A97" s="48"/>
      <c r="B97" s="48"/>
      <c r="C97" s="63"/>
      <c r="D97" s="48"/>
      <c r="E97" s="48"/>
      <c r="F97" s="97"/>
      <c r="G97" s="97"/>
    </row>
    <row r="98" spans="1:7">
      <c r="A98" s="48"/>
      <c r="B98" s="48"/>
      <c r="C98" s="63"/>
      <c r="D98" s="48"/>
      <c r="E98" s="48"/>
      <c r="F98" s="97"/>
      <c r="G98" s="97"/>
    </row>
  </sheetData>
  <mergeCells count="27">
    <mergeCell ref="F59:G59"/>
    <mergeCell ref="G15:G25"/>
    <mergeCell ref="G36:G43"/>
    <mergeCell ref="G27:G35"/>
    <mergeCell ref="A53:G53"/>
    <mergeCell ref="C8:G8"/>
    <mergeCell ref="A9:B9"/>
    <mergeCell ref="C9:G9"/>
    <mergeCell ref="A10:B10"/>
    <mergeCell ref="B57:C57"/>
    <mergeCell ref="F57:G57"/>
    <mergeCell ref="F15:F25"/>
    <mergeCell ref="F27:F35"/>
    <mergeCell ref="F36:F43"/>
    <mergeCell ref="A11:G11"/>
    <mergeCell ref="A8:B8"/>
    <mergeCell ref="C1:G1"/>
    <mergeCell ref="C2:G2"/>
    <mergeCell ref="A3:G3"/>
    <mergeCell ref="A4:B4"/>
    <mergeCell ref="C4:G4"/>
    <mergeCell ref="A5:B5"/>
    <mergeCell ref="C5:G5"/>
    <mergeCell ref="A6:B6"/>
    <mergeCell ref="C6:G6"/>
    <mergeCell ref="A7:B7"/>
    <mergeCell ref="C7:G7"/>
  </mergeCells>
  <printOptions horizontalCentered="1"/>
  <pageMargins left="0.35433070866141736" right="0.35433070866141736" top="0.55118110236220474" bottom="0.55118110236220474" header="0.31496062992125984" footer="0.31496062992125984"/>
  <pageSetup paperSize="9" scale="80" orientation="portrait" r:id="rId1"/>
  <rowBreaks count="1" manualBreakCount="1">
    <brk id="25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Ф66</vt:lpstr>
      <vt:lpstr>Ф66+6,15% (собств)</vt:lpstr>
      <vt:lpstr>Ф66!Область_печати</vt:lpstr>
      <vt:lpstr>'Ф66+6,15% (собств)'!Область_печати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2026-02-18T07:59:21Z</cp:lastPrinted>
  <dcterms:created xsi:type="dcterms:W3CDTF">2013-11-22T03:06:34Z</dcterms:created>
  <dcterms:modified xsi:type="dcterms:W3CDTF">2026-02-18T07:59:52Z</dcterms:modified>
</cp:coreProperties>
</file>