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11955"/>
  </bookViews>
  <sheets>
    <sheet name="Ф-66.9+4%" sheetId="1" r:id="rId1"/>
    <sheet name="Ф-66.9+4% (для отчета)" sheetId="2" r:id="rId2"/>
  </sheets>
  <definedNames>
    <definedName name="_xlnm.Print_Area" localSheetId="0">'Ф-66.9+4%'!$A$1:$G$65</definedName>
    <definedName name="_xlnm.Print_Area" localSheetId="1">'Ф-66.9+4% (для отчета)'!$A$1:$G$64</definedName>
  </definedNames>
  <calcPr calcId="125725"/>
</workbook>
</file>

<file path=xl/calcChain.xml><?xml version="1.0" encoding="utf-8"?>
<calcChain xmlns="http://schemas.openxmlformats.org/spreadsheetml/2006/main">
  <c r="F43" i="2"/>
  <c r="F56"/>
  <c r="E55"/>
  <c r="D55"/>
  <c r="D51"/>
  <c r="E50"/>
  <c r="E51" s="1"/>
  <c r="E47"/>
  <c r="F45"/>
  <c r="F44"/>
  <c r="E44"/>
  <c r="E42"/>
  <c r="E41"/>
  <c r="E40"/>
  <c r="E39"/>
  <c r="E38"/>
  <c r="E37"/>
  <c r="E36"/>
  <c r="D35"/>
  <c r="E34"/>
  <c r="E33"/>
  <c r="E32"/>
  <c r="E31"/>
  <c r="E30"/>
  <c r="E26" s="1"/>
  <c r="E29"/>
  <c r="E28"/>
  <c r="E27"/>
  <c r="D26"/>
  <c r="D25" s="1"/>
  <c r="E25" s="1"/>
  <c r="E24"/>
  <c r="E23"/>
  <c r="E22"/>
  <c r="E21"/>
  <c r="E20"/>
  <c r="E19"/>
  <c r="E18"/>
  <c r="E17"/>
  <c r="D16"/>
  <c r="E16" s="1"/>
  <c r="E15"/>
  <c r="E14"/>
  <c r="E12"/>
  <c r="C5"/>
  <c r="G27" s="1"/>
  <c r="F46" i="1"/>
  <c r="F45"/>
  <c r="F44"/>
  <c r="F50" s="1"/>
  <c r="F57"/>
  <c r="F49" i="2" l="1"/>
  <c r="G49" s="1"/>
  <c r="G56"/>
  <c r="G17"/>
  <c r="G21"/>
  <c r="G30"/>
  <c r="G34"/>
  <c r="G12"/>
  <c r="G16"/>
  <c r="G18"/>
  <c r="G20"/>
  <c r="G22"/>
  <c r="G24"/>
  <c r="G29"/>
  <c r="G31"/>
  <c r="G33"/>
  <c r="G35"/>
  <c r="G37"/>
  <c r="G39"/>
  <c r="G41"/>
  <c r="G43"/>
  <c r="G47"/>
  <c r="G14"/>
  <c r="G25"/>
  <c r="G44"/>
  <c r="G53"/>
  <c r="G19"/>
  <c r="G23"/>
  <c r="G26"/>
  <c r="G28"/>
  <c r="G32"/>
  <c r="G36"/>
  <c r="G38"/>
  <c r="G40"/>
  <c r="G42"/>
  <c r="G46"/>
  <c r="G13"/>
  <c r="G15"/>
  <c r="G45"/>
  <c r="G48"/>
  <c r="F51" i="1"/>
  <c r="E56"/>
  <c r="D56"/>
  <c r="F51" i="2" l="1"/>
  <c r="G51" s="1"/>
  <c r="G50"/>
  <c r="F52" i="1"/>
  <c r="G51"/>
  <c r="E51"/>
  <c r="E48"/>
  <c r="E45"/>
  <c r="E43"/>
  <c r="E42"/>
  <c r="E41"/>
  <c r="E40"/>
  <c r="E39"/>
  <c r="E38"/>
  <c r="E37"/>
  <c r="D36"/>
  <c r="E35"/>
  <c r="E34"/>
  <c r="E33"/>
  <c r="E32"/>
  <c r="E31"/>
  <c r="E30"/>
  <c r="E29"/>
  <c r="E28"/>
  <c r="D27"/>
  <c r="E25"/>
  <c r="E24"/>
  <c r="E23"/>
  <c r="E22"/>
  <c r="E21"/>
  <c r="E20"/>
  <c r="E19"/>
  <c r="E18"/>
  <c r="D17"/>
  <c r="E16"/>
  <c r="E15"/>
  <c r="E13"/>
  <c r="C6"/>
  <c r="G52" l="1"/>
  <c r="G50"/>
  <c r="E27"/>
  <c r="G57"/>
  <c r="G46"/>
  <c r="G54"/>
  <c r="G49"/>
  <c r="D26"/>
  <c r="G42" s="1"/>
  <c r="G14"/>
  <c r="G16"/>
  <c r="G26"/>
  <c r="G44"/>
  <c r="G47"/>
  <c r="G17"/>
  <c r="G45"/>
  <c r="G48"/>
  <c r="G13"/>
  <c r="G15"/>
  <c r="G43"/>
  <c r="G40"/>
  <c r="G38"/>
  <c r="E17"/>
  <c r="E52" s="1"/>
  <c r="D52"/>
  <c r="E26" l="1"/>
  <c r="G37"/>
  <c r="G39"/>
  <c r="G41"/>
  <c r="G36"/>
  <c r="G30"/>
  <c r="G27"/>
  <c r="G35"/>
  <c r="G34"/>
  <c r="G33"/>
  <c r="G32"/>
  <c r="G31"/>
  <c r="G29"/>
  <c r="G28"/>
  <c r="G18" l="1"/>
  <c r="G22"/>
  <c r="G19"/>
  <c r="G21"/>
  <c r="G23"/>
  <c r="G25"/>
  <c r="G20"/>
  <c r="G24"/>
</calcChain>
</file>

<file path=xl/sharedStrings.xml><?xml version="1.0" encoding="utf-8"?>
<sst xmlns="http://schemas.openxmlformats.org/spreadsheetml/2006/main" count="263" uniqueCount="126">
  <si>
    <t>к Договору управления многоквартирным домом____</t>
  </si>
  <si>
    <t>Характеристика МКД</t>
  </si>
  <si>
    <t>Общая площадь помещений собственников</t>
  </si>
  <si>
    <t>Площадь жилых помещений</t>
  </si>
  <si>
    <t>Площадь нежилых помещений</t>
  </si>
  <si>
    <t>Перечень обязательных видов работ и услуг по содержанию и ремонту общего имущества  дома</t>
  </si>
  <si>
    <t>Условия выполнения работ, оказания услуг</t>
  </si>
  <si>
    <r>
      <t xml:space="preserve">Стоимость работ и услуг в </t>
    </r>
    <r>
      <rPr>
        <b/>
        <u/>
        <sz val="10"/>
        <color indexed="8"/>
        <rFont val="Times New Roman"/>
        <family val="1"/>
        <charset val="204"/>
      </rPr>
      <t>год,</t>
    </r>
    <r>
      <rPr>
        <sz val="10"/>
        <color theme="1"/>
        <rFont val="Times New Roman"/>
        <family val="1"/>
        <charset val="204"/>
      </rPr>
      <t xml:space="preserve"> руб.</t>
    </r>
  </si>
  <si>
    <t>Цена работ и услуг на 1 кв.м. площади помещений в месяц, руб.</t>
  </si>
  <si>
    <t>Размер платы за 1 кв.м. площади помещений в месяц, руб.</t>
  </si>
  <si>
    <t>Сумма затрат в год, руб.</t>
  </si>
  <si>
    <t>I</t>
  </si>
  <si>
    <t>СОДЕРЖАНИЕ ОБЩЕГО ИМУЩЕСТВА ДОМА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</si>
  <si>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</si>
  <si>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</si>
  <si>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</si>
  <si>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Санитарное содержание лестничных клеток</t>
  </si>
  <si>
    <t>4.1.</t>
  </si>
  <si>
    <t>4.2.</t>
  </si>
  <si>
    <t>1 раз в месяц</t>
  </si>
  <si>
    <t>4.3.</t>
  </si>
  <si>
    <t>5 раз в неделю</t>
  </si>
  <si>
    <t>4.4.</t>
  </si>
  <si>
    <t>2 раза в год</t>
  </si>
  <si>
    <t>4.5.</t>
  </si>
  <si>
    <t>4.6.</t>
  </si>
  <si>
    <t>4.7.</t>
  </si>
  <si>
    <t>4.8.</t>
  </si>
  <si>
    <t>1 раз в неделю</t>
  </si>
  <si>
    <t>Уборка земельного участка, входящего в состав общего имущества дома</t>
  </si>
  <si>
    <t>5.1.</t>
  </si>
  <si>
    <t>холодный период</t>
  </si>
  <si>
    <t>5.1.1.</t>
  </si>
  <si>
    <t>подметание территории</t>
  </si>
  <si>
    <t>5.1.2.</t>
  </si>
  <si>
    <t>сдвигание свежевыпавшего снега в дни сильных снегопадов</t>
  </si>
  <si>
    <t>5.1.3.</t>
  </si>
  <si>
    <t>посыпка территории пескосмесью</t>
  </si>
  <si>
    <t xml:space="preserve"> в дни гололеда не менее 1 раза в день</t>
  </si>
  <si>
    <t>5.1.4.</t>
  </si>
  <si>
    <t>очистка от наледи и льда крышек люков и пожарных колодцев</t>
  </si>
  <si>
    <t>5.1.5.</t>
  </si>
  <si>
    <t>очистка участков территории от снега и наледи при механизированной уборке</t>
  </si>
  <si>
    <t>5.1.6.</t>
  </si>
  <si>
    <t>5.1.7.</t>
  </si>
  <si>
    <t>сметание снега со ступеней и площадки перед входом в подъезд</t>
  </si>
  <si>
    <t>протирка указателей</t>
  </si>
  <si>
    <t>5.2.</t>
  </si>
  <si>
    <t>теплый период</t>
  </si>
  <si>
    <t>5.2.1.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</si>
  <si>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</si>
  <si>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</si>
  <si>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5.2.2.</t>
  </si>
  <si>
    <t>частичная уборка территории в дни с осадками более 2 см</t>
  </si>
  <si>
    <t xml:space="preserve">асфальт  1, 2 и 3 класса - 50 % территории  1 раз в двое суток </t>
  </si>
  <si>
    <t>5.2.3.</t>
  </si>
  <si>
    <t>уборка газонов</t>
  </si>
  <si>
    <t>5.2.4.</t>
  </si>
  <si>
    <t>подметание ступеней и площадок перед входом в подъезд</t>
  </si>
  <si>
    <t>3 раза в неделю</t>
  </si>
  <si>
    <t>5.2.5.</t>
  </si>
  <si>
    <t>уборка контейнерной площадки</t>
  </si>
  <si>
    <t>5.2.6.</t>
  </si>
  <si>
    <t xml:space="preserve">уборка приямков </t>
  </si>
  <si>
    <t>5.2.7.</t>
  </si>
  <si>
    <t>5.2.8.</t>
  </si>
  <si>
    <t>озеленение, кошение газонов</t>
  </si>
  <si>
    <t>Дератизация, дезинсекция</t>
  </si>
  <si>
    <t>дератизация - 1 раз в квартал, дезинсекция - 2 раза в год</t>
  </si>
  <si>
    <t>Тех.обслуживание средств автоматизации ИТП</t>
  </si>
  <si>
    <t>ежемесячно</t>
  </si>
  <si>
    <t>УПРАВЛЕНИЕ МНОГОКВАРТИРНЫМ ДОМОМ</t>
  </si>
  <si>
    <t xml:space="preserve">ВСЕГО управление многоквартирным домом и содержание общего имущества в многоквартирном доме </t>
  </si>
  <si>
    <t>Дополнительные работы</t>
  </si>
  <si>
    <t>Директор ООО "КЖЭК "Горский"</t>
  </si>
  <si>
    <t>С.В. Занина</t>
  </si>
  <si>
    <t>Экономист</t>
  </si>
  <si>
    <t>М.А. Иващук</t>
  </si>
  <si>
    <t>за фактически вывезенный объем  (с последующей корректировкой за отчетный период)</t>
  </si>
  <si>
    <t>Приложение № 3</t>
  </si>
  <si>
    <t>Организация общего собрания</t>
  </si>
  <si>
    <t>с каждой квартиры единовременно</t>
  </si>
  <si>
    <t>единовременный платеж за организацию каждого общего собрания (уведомление каждого собственника заказным письмом с уведомлением, очная+заочная форма, подсчет голосов, оформление протокола)</t>
  </si>
  <si>
    <t>Площадь дворовой территории</t>
  </si>
  <si>
    <t>Площадь МОП</t>
  </si>
  <si>
    <t>влажная протирка стен, дверей, потолков и плафонов кабины лифта, подоконников, почтовых ящиков</t>
  </si>
  <si>
    <r>
      <t xml:space="preserve">Техническое обслуживание ОПУ </t>
    </r>
    <r>
      <rPr>
        <sz val="10"/>
        <color indexed="8"/>
        <rFont val="Times New Roman"/>
        <family val="1"/>
        <charset val="204"/>
      </rPr>
      <t>(тепловая энергия, горячее и холодное водоснабжение)</t>
    </r>
  </si>
  <si>
    <t>Планирование работ по содержанию и ремонту общего имущества дома; планирование финансовых и технических ресурсов;  осуществление систематического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надлежащее качество работ и услуг, сбор платежей с нанимателей и собственников помещение, в т.ч. за коммунальные услуги, взыскание задолженности по оплате ЖКУ; ведение технической документации 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граждан.</t>
  </si>
  <si>
    <t>круглосуточно на системах водоснабжения, водоотведения, теплоснабжения и энергообеспечения</t>
  </si>
  <si>
    <t>в течение летнего периода</t>
  </si>
  <si>
    <t>В том числе замена ламп накаливания и выключателей в местах общего пользования</t>
  </si>
  <si>
    <t>1.1.</t>
  </si>
  <si>
    <t>Техническое обслуживание лифтов</t>
  </si>
  <si>
    <t>Тех.обслуживание средств противопожарной автоматики (ППА)</t>
  </si>
  <si>
    <t>ежемесячно на основании довгворов со специализированными организациями</t>
  </si>
  <si>
    <t>Консьерж</t>
  </si>
  <si>
    <t>круглосуточное дежурство (2 подъезда по 4 человека)</t>
  </si>
  <si>
    <t xml:space="preserve">ИТОГО содержание общего имущества в многоквартирном доме </t>
  </si>
  <si>
    <t>ул. Фадеева, дом 66/9</t>
  </si>
  <si>
    <t>Видеонаблюдение</t>
  </si>
  <si>
    <t>ежемесячно на основании договоров со специализированными организациями</t>
  </si>
  <si>
    <t>Утвержден протоколом № 1 от 19.01.2017 года.</t>
  </si>
  <si>
    <t xml:space="preserve">Автоуслуги по вывозу снега и механизированная уборка  дворовой территории    </t>
  </si>
  <si>
    <t xml:space="preserve">Работы по содержанию инженерных сетей в соответствии с Правилами оказания услуг и выполнения работ, необходимых для обеспечения надлежащего содержания инженерно-технического общего имущества в многоквартирном доме, утверждеными Постановлением Правительства Российской Федерации от 3 апреля 2013 г. № 290 и в соответствии с постановлением Правительства РФ от 27.09.2003 г. № 170 и на основании договора управления в пределах сумм, утвержденных настоящим перечнем </t>
  </si>
  <si>
    <t>ППР 1 раз в год, замена ламп в лифтовых холлах и на первых этажах - по заявкам, в межквартирных коридорах - по заявкам в рамках сумм, заложенных на данный вид работ</t>
  </si>
  <si>
    <t xml:space="preserve">Работы, необходимые для надлежащего содержания
несущих конструкций и ненесущих конструкций  в соответствии с Правилами оказания услуг и выполнения работ, необходимых для обеспечения надлежащего содержания инженерно-технического общего имущества в многоквартирном доме, утверждеными Постановлением Правительства Российской Федерации от 3 апреля 2013 г. № 290 и в соответствии с постановлением Правительства РФ от 27.09.2003 г. № 170 и на основании договора управления в пределах сумм, утвержденных настоящим перечнем </t>
  </si>
  <si>
    <t>4.</t>
  </si>
  <si>
    <t>мытье пожарных переходов
подметание пожарных переходов</t>
  </si>
  <si>
    <t xml:space="preserve"> 1 раз в недедю  в теплый период
1 раз в месяц  в холодный период</t>
  </si>
  <si>
    <t xml:space="preserve">мытье лестничных площадок и маршей </t>
  </si>
  <si>
    <t>первый этаж - 5 раз в неделю
выше первого этажа - 2 раза в месяц</t>
  </si>
  <si>
    <t>мытье полов кабин лифтов</t>
  </si>
  <si>
    <t>подметание лестничных площадок и маршей (лифтовые холлы и коридор)</t>
  </si>
  <si>
    <t>2 раза в месяц</t>
  </si>
  <si>
    <t>мытье стен, дверей, оконных ограждений, перил, плафонов, люстр, почтовых ящиков, шкафов для электрощитков и слаботочных устройств, люстр</t>
  </si>
  <si>
    <t>1 раз в год</t>
  </si>
  <si>
    <t xml:space="preserve">влажная протирка отопительных приборов </t>
  </si>
  <si>
    <t>мытье окон в местах общего пользования изнутри</t>
  </si>
  <si>
    <t>5.</t>
  </si>
  <si>
    <t>ежедневно</t>
  </si>
  <si>
    <t>1 раз в сутки в дни сильных снегопадов</t>
  </si>
  <si>
    <t>6 раз за сезон</t>
  </si>
  <si>
    <t>2 раза в неделю</t>
  </si>
  <si>
    <t>Перечень и периодичность 
работ и услуг по текущему содержанию 
общего имущества многоквартирного дома № 66/9 по ул. Фадеева
с 01.01.2020 по 31.12.2020 г.</t>
  </si>
  <si>
    <t>Перечень и периодичность 
работ и услуг по текущему содержанию 
общего имущества многоквартирного дома № 66/9 по ул. Фадеева
с 01.01.2020 г.</t>
  </si>
  <si>
    <t>за фактически вывезенный объем  (с последующей корректировкой за отчетный период не реже одного раза в три года)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</si>
</sst>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/>
    <xf numFmtId="4" fontId="12" fillId="2" borderId="0" xfId="0" applyNumberFormat="1" applyFont="1" applyFill="1"/>
    <xf numFmtId="0" fontId="12" fillId="2" borderId="0" xfId="0" applyFont="1" applyFill="1" applyAlignment="1">
      <alignment horizontal="center" vertical="center"/>
    </xf>
    <xf numFmtId="0" fontId="13" fillId="0" borderId="0" xfId="0" applyFont="1" applyFill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wrapText="1"/>
    </xf>
    <xf numFmtId="4" fontId="16" fillId="0" borderId="1" xfId="0" applyNumberFormat="1" applyFont="1" applyFill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/>
    </xf>
    <xf numFmtId="0" fontId="20" fillId="0" borderId="0" xfId="0" applyFont="1"/>
    <xf numFmtId="4" fontId="16" fillId="2" borderId="1" xfId="0" applyNumberFormat="1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22" fillId="2" borderId="1" xfId="0" applyFont="1" applyFill="1" applyBorder="1" applyAlignment="1">
      <alignment horizontal="center" vertical="center" wrapText="1"/>
    </xf>
    <xf numFmtId="0" fontId="23" fillId="0" borderId="0" xfId="0" applyFont="1"/>
    <xf numFmtId="0" fontId="22" fillId="0" borderId="1" xfId="0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5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16" fontId="11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31" fillId="0" borderId="1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13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8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18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BreakPreview" topLeftCell="A31" zoomScale="115" zoomScaleSheetLayoutView="115" workbookViewId="0">
      <selection activeCell="C44" sqref="C44"/>
    </sheetView>
  </sheetViews>
  <sheetFormatPr defaultRowHeight="15"/>
  <cols>
    <col min="1" max="1" width="5.85546875" style="32" customWidth="1"/>
    <col min="2" max="2" width="34.42578125" style="33" customWidth="1"/>
    <col min="3" max="3" width="49.42578125" style="67" customWidth="1"/>
    <col min="4" max="4" width="18" style="33" hidden="1" customWidth="1"/>
    <col min="5" max="5" width="16" style="33" hidden="1" customWidth="1"/>
    <col min="6" max="6" width="12.7109375" style="34" customWidth="1"/>
    <col min="7" max="7" width="15.28515625" style="35" customWidth="1"/>
  </cols>
  <sheetData>
    <row r="1" spans="1:7">
      <c r="C1" s="92" t="s">
        <v>101</v>
      </c>
      <c r="D1" s="92"/>
      <c r="E1" s="92"/>
      <c r="F1" s="92"/>
      <c r="G1" s="92"/>
    </row>
    <row r="2" spans="1:7">
      <c r="A2" s="1"/>
      <c r="B2" s="2"/>
      <c r="C2" s="101" t="s">
        <v>79</v>
      </c>
      <c r="D2" s="101"/>
      <c r="E2" s="101"/>
      <c r="F2" s="101"/>
      <c r="G2" s="101"/>
    </row>
    <row r="3" spans="1:7" ht="15" customHeight="1">
      <c r="A3" s="1"/>
      <c r="B3" s="2"/>
      <c r="C3" s="101" t="s">
        <v>0</v>
      </c>
      <c r="D3" s="101"/>
      <c r="E3" s="101"/>
      <c r="F3" s="101"/>
      <c r="G3" s="101"/>
    </row>
    <row r="4" spans="1:7" ht="73.5" customHeight="1">
      <c r="A4" s="105" t="s">
        <v>124</v>
      </c>
      <c r="B4" s="105"/>
      <c r="C4" s="105"/>
      <c r="D4" s="105"/>
      <c r="E4" s="105"/>
      <c r="F4" s="105"/>
      <c r="G4" s="106"/>
    </row>
    <row r="5" spans="1:7" ht="15" customHeight="1">
      <c r="A5" s="84" t="s">
        <v>1</v>
      </c>
      <c r="B5" s="85"/>
      <c r="C5" s="90" t="s">
        <v>98</v>
      </c>
      <c r="D5" s="90"/>
      <c r="E5" s="90"/>
      <c r="F5" s="90"/>
      <c r="G5" s="100"/>
    </row>
    <row r="6" spans="1:7">
      <c r="A6" s="102" t="s">
        <v>2</v>
      </c>
      <c r="B6" s="85"/>
      <c r="C6" s="103">
        <f>C8+C7</f>
        <v>12133.2</v>
      </c>
      <c r="D6" s="104"/>
      <c r="E6" s="104"/>
      <c r="F6" s="104"/>
      <c r="G6" s="104"/>
    </row>
    <row r="7" spans="1:7">
      <c r="A7" s="95" t="s">
        <v>3</v>
      </c>
      <c r="B7" s="96"/>
      <c r="C7" s="97">
        <v>11622.1</v>
      </c>
      <c r="D7" s="98"/>
      <c r="E7" s="98"/>
      <c r="F7" s="98"/>
      <c r="G7" s="99"/>
    </row>
    <row r="8" spans="1:7">
      <c r="A8" s="95" t="s">
        <v>4</v>
      </c>
      <c r="B8" s="96"/>
      <c r="C8" s="97">
        <v>511.1</v>
      </c>
      <c r="D8" s="98"/>
      <c r="E8" s="98"/>
      <c r="F8" s="98"/>
      <c r="G8" s="99"/>
    </row>
    <row r="9" spans="1:7">
      <c r="A9" s="95" t="s">
        <v>84</v>
      </c>
      <c r="B9" s="96"/>
      <c r="C9" s="97">
        <v>2072.6999999999998</v>
      </c>
      <c r="D9" s="98"/>
      <c r="E9" s="98"/>
      <c r="F9" s="98"/>
      <c r="G9" s="99"/>
    </row>
    <row r="10" spans="1:7">
      <c r="A10" s="95" t="s">
        <v>83</v>
      </c>
      <c r="B10" s="96"/>
      <c r="C10" s="97">
        <v>8615</v>
      </c>
      <c r="D10" s="98"/>
      <c r="E10" s="98"/>
      <c r="F10" s="98"/>
      <c r="G10" s="99"/>
    </row>
    <row r="11" spans="1:7" ht="64.5">
      <c r="A11" s="93" t="s">
        <v>5</v>
      </c>
      <c r="B11" s="94"/>
      <c r="C11" s="38" t="s">
        <v>6</v>
      </c>
      <c r="D11" s="3" t="s">
        <v>7</v>
      </c>
      <c r="E11" s="4" t="s">
        <v>8</v>
      </c>
      <c r="F11" s="5" t="s">
        <v>10</v>
      </c>
      <c r="G11" s="5" t="s">
        <v>9</v>
      </c>
    </row>
    <row r="12" spans="1:7">
      <c r="A12" s="6" t="s">
        <v>11</v>
      </c>
      <c r="B12" s="90" t="s">
        <v>12</v>
      </c>
      <c r="C12" s="91"/>
      <c r="D12" s="91"/>
      <c r="E12" s="91"/>
      <c r="F12" s="7"/>
      <c r="G12" s="8"/>
    </row>
    <row r="13" spans="1:7" ht="90">
      <c r="A13" s="6">
        <v>1</v>
      </c>
      <c r="B13" s="24" t="s">
        <v>13</v>
      </c>
      <c r="C13" s="60" t="s">
        <v>103</v>
      </c>
      <c r="D13" s="9">
        <v>101306.79</v>
      </c>
      <c r="E13" s="10">
        <f>D13/12/5150</f>
        <v>1.6392684466019418</v>
      </c>
      <c r="F13" s="11">
        <v>495830.16163264291</v>
      </c>
      <c r="G13" s="12">
        <f>F13/12/$C$6</f>
        <v>3.4054643569753713</v>
      </c>
    </row>
    <row r="14" spans="1:7" s="63" customFormat="1" ht="60">
      <c r="A14" s="58" t="s">
        <v>91</v>
      </c>
      <c r="B14" s="59" t="s">
        <v>90</v>
      </c>
      <c r="C14" s="71" t="s">
        <v>104</v>
      </c>
      <c r="D14" s="13"/>
      <c r="E14" s="61"/>
      <c r="F14" s="62">
        <v>47840</v>
      </c>
      <c r="G14" s="12">
        <f t="shared" ref="G14:G49" si="0">F14/12/$C$6</f>
        <v>0.32857503928614595</v>
      </c>
    </row>
    <row r="15" spans="1:7" ht="101.25">
      <c r="A15" s="6">
        <v>2</v>
      </c>
      <c r="B15" s="24" t="s">
        <v>14</v>
      </c>
      <c r="C15" s="60" t="s">
        <v>105</v>
      </c>
      <c r="D15" s="9">
        <v>80017.539999999994</v>
      </c>
      <c r="E15" s="10">
        <f>D15/12/5150</f>
        <v>1.2947822006472491</v>
      </c>
      <c r="F15" s="11">
        <v>380440.40568139526</v>
      </c>
      <c r="G15" s="12">
        <f t="shared" si="0"/>
        <v>2.6129435878512073</v>
      </c>
    </row>
    <row r="16" spans="1:7" ht="24">
      <c r="A16" s="6">
        <v>3</v>
      </c>
      <c r="B16" s="24" t="s">
        <v>15</v>
      </c>
      <c r="C16" s="39" t="s">
        <v>88</v>
      </c>
      <c r="D16" s="10">
        <v>35844</v>
      </c>
      <c r="E16" s="10">
        <f>D16/12/5150</f>
        <v>0.57999999999999996</v>
      </c>
      <c r="F16" s="14">
        <v>182468.22506910391</v>
      </c>
      <c r="G16" s="12">
        <f t="shared" si="0"/>
        <v>1.2532296032724528</v>
      </c>
    </row>
    <row r="17" spans="1:7" ht="28.5">
      <c r="A17" s="72" t="s">
        <v>106</v>
      </c>
      <c r="B17" s="73" t="s">
        <v>16</v>
      </c>
      <c r="C17" s="74"/>
      <c r="D17" s="16">
        <f>D18+D19+D20+D21+D22+D23+D24+D25</f>
        <v>203408.5</v>
      </c>
      <c r="E17" s="17">
        <f>D17/12/5150</f>
        <v>3.2913996763754043</v>
      </c>
      <c r="F17" s="14">
        <v>534562.48218208179</v>
      </c>
      <c r="G17" s="12">
        <f t="shared" si="0"/>
        <v>3.6714859653820491</v>
      </c>
    </row>
    <row r="18" spans="1:7" ht="30">
      <c r="A18" s="72" t="s">
        <v>17</v>
      </c>
      <c r="B18" s="75" t="s">
        <v>107</v>
      </c>
      <c r="C18" s="76" t="s">
        <v>108</v>
      </c>
      <c r="D18" s="18">
        <v>181214.85</v>
      </c>
      <c r="E18" s="19">
        <f t="shared" ref="E18:E25" si="1">D18/12/5150</f>
        <v>2.9322791262135923</v>
      </c>
      <c r="F18" s="20">
        <v>80438.856093295981</v>
      </c>
      <c r="G18" s="21">
        <f t="shared" si="0"/>
        <v>0.55247074207749514</v>
      </c>
    </row>
    <row r="19" spans="1:7" ht="30">
      <c r="A19" s="72" t="s">
        <v>18</v>
      </c>
      <c r="B19" s="75" t="s">
        <v>109</v>
      </c>
      <c r="C19" s="76" t="s">
        <v>110</v>
      </c>
      <c r="D19" s="18">
        <v>18670.939999999999</v>
      </c>
      <c r="E19" s="19">
        <f t="shared" si="1"/>
        <v>0.30211877022653721</v>
      </c>
      <c r="F19" s="20">
        <v>101111.18340436404</v>
      </c>
      <c r="G19" s="21">
        <f t="shared" si="0"/>
        <v>0.69445257231098723</v>
      </c>
    </row>
    <row r="20" spans="1:7">
      <c r="A20" s="72" t="s">
        <v>20</v>
      </c>
      <c r="B20" s="75" t="s">
        <v>111</v>
      </c>
      <c r="C20" s="76" t="s">
        <v>21</v>
      </c>
      <c r="D20" s="18">
        <v>533.26</v>
      </c>
      <c r="E20" s="19">
        <f t="shared" si="1"/>
        <v>8.6288025889967642E-3</v>
      </c>
      <c r="F20" s="20">
        <v>52011.087650867827</v>
      </c>
      <c r="G20" s="21">
        <f t="shared" si="0"/>
        <v>0.35722293411787376</v>
      </c>
    </row>
    <row r="21" spans="1:7" ht="45">
      <c r="A21" s="77" t="s">
        <v>22</v>
      </c>
      <c r="B21" s="75" t="s">
        <v>112</v>
      </c>
      <c r="C21" s="76" t="s">
        <v>113</v>
      </c>
      <c r="D21" s="18">
        <v>1216.8599999999999</v>
      </c>
      <c r="E21" s="19">
        <f t="shared" si="1"/>
        <v>1.9690291262135919E-2</v>
      </c>
      <c r="F21" s="22">
        <v>143841.48552900137</v>
      </c>
      <c r="G21" s="21">
        <f t="shared" si="0"/>
        <v>0.9879331471293733</v>
      </c>
    </row>
    <row r="22" spans="1:7" ht="75">
      <c r="A22" s="72" t="s">
        <v>24</v>
      </c>
      <c r="B22" s="75" t="s">
        <v>114</v>
      </c>
      <c r="C22" s="76" t="s">
        <v>115</v>
      </c>
      <c r="D22" s="18">
        <v>339.43</v>
      </c>
      <c r="E22" s="19">
        <f t="shared" si="1"/>
        <v>5.4923948220064727E-3</v>
      </c>
      <c r="F22" s="22">
        <v>57878.46884306024</v>
      </c>
      <c r="G22" s="21">
        <f t="shared" si="0"/>
        <v>0.39752132470590495</v>
      </c>
    </row>
    <row r="23" spans="1:7" ht="45">
      <c r="A23" s="72" t="s">
        <v>25</v>
      </c>
      <c r="B23" s="75" t="s">
        <v>85</v>
      </c>
      <c r="C23" s="76" t="s">
        <v>19</v>
      </c>
      <c r="D23" s="18">
        <v>56.19</v>
      </c>
      <c r="E23" s="19">
        <f t="shared" si="1"/>
        <v>9.0922330097087378E-4</v>
      </c>
      <c r="F23" s="22">
        <v>64493.812908757951</v>
      </c>
      <c r="G23" s="21">
        <f t="shared" si="0"/>
        <v>0.4429568793939902</v>
      </c>
    </row>
    <row r="24" spans="1:7" ht="30">
      <c r="A24" s="72" t="s">
        <v>26</v>
      </c>
      <c r="B24" s="75" t="s">
        <v>116</v>
      </c>
      <c r="C24" s="76" t="s">
        <v>115</v>
      </c>
      <c r="D24" s="18">
        <v>964.45</v>
      </c>
      <c r="E24" s="19">
        <f t="shared" si="1"/>
        <v>1.5605987055016183E-2</v>
      </c>
      <c r="F24" s="22">
        <v>16792.519574232669</v>
      </c>
      <c r="G24" s="21">
        <f t="shared" si="0"/>
        <v>0.11533450624617211</v>
      </c>
    </row>
    <row r="25" spans="1:7" ht="30">
      <c r="A25" s="72" t="s">
        <v>27</v>
      </c>
      <c r="B25" s="75" t="s">
        <v>117</v>
      </c>
      <c r="C25" s="76" t="s">
        <v>115</v>
      </c>
      <c r="D25" s="18">
        <v>412.52</v>
      </c>
      <c r="E25" s="19">
        <f t="shared" si="1"/>
        <v>6.6750809061488668E-3</v>
      </c>
      <c r="F25" s="22">
        <v>17995.068178501486</v>
      </c>
      <c r="G25" s="21">
        <f t="shared" si="0"/>
        <v>0.12359385940025086</v>
      </c>
    </row>
    <row r="26" spans="1:7" ht="42.75">
      <c r="A26" s="72" t="s">
        <v>118</v>
      </c>
      <c r="B26" s="73" t="s">
        <v>29</v>
      </c>
      <c r="C26" s="74"/>
      <c r="D26" s="23">
        <f>D27+D36</f>
        <v>227987.58000000002</v>
      </c>
      <c r="E26" s="10">
        <f>D26/12/5150</f>
        <v>3.689119417475728</v>
      </c>
      <c r="F26" s="14">
        <v>1418789.8805027429</v>
      </c>
      <c r="G26" s="12">
        <f t="shared" si="0"/>
        <v>9.7445430753548319</v>
      </c>
    </row>
    <row r="27" spans="1:7" s="48" customFormat="1">
      <c r="A27" s="72" t="s">
        <v>30</v>
      </c>
      <c r="B27" s="78" t="s">
        <v>31</v>
      </c>
      <c r="C27" s="79"/>
      <c r="D27" s="45">
        <f>D28+D29+D30+D31+D32+D33+D34+D35</f>
        <v>124909.21</v>
      </c>
      <c r="E27" s="46">
        <f>E28+E29+E30+E31+E32+E33+E34+E35</f>
        <v>4.0423692556634299</v>
      </c>
      <c r="F27" s="44">
        <v>732427.01679718238</v>
      </c>
      <c r="G27" s="47">
        <f t="shared" si="0"/>
        <v>5.0304606149324602</v>
      </c>
    </row>
    <row r="28" spans="1:7">
      <c r="A28" s="72" t="s">
        <v>32</v>
      </c>
      <c r="B28" s="80" t="s">
        <v>33</v>
      </c>
      <c r="C28" s="81" t="s">
        <v>119</v>
      </c>
      <c r="D28" s="13">
        <v>51311.38</v>
      </c>
      <c r="E28" s="19">
        <f>D28/6/5150</f>
        <v>1.6605624595469253</v>
      </c>
      <c r="F28" s="22">
        <v>360803.55743622733</v>
      </c>
      <c r="G28" s="21">
        <f t="shared" si="0"/>
        <v>2.478073642541589</v>
      </c>
    </row>
    <row r="29" spans="1:7" ht="30">
      <c r="A29" s="72" t="s">
        <v>34</v>
      </c>
      <c r="B29" s="80" t="s">
        <v>35</v>
      </c>
      <c r="C29" s="81" t="s">
        <v>120</v>
      </c>
      <c r="D29" s="13">
        <v>66572.58</v>
      </c>
      <c r="E29" s="19">
        <f t="shared" ref="E29:E35" si="2">D29/6/5150</f>
        <v>2.1544524271844661</v>
      </c>
      <c r="F29" s="22">
        <v>139195.75188731364</v>
      </c>
      <c r="G29" s="21">
        <f t="shared" si="0"/>
        <v>0.9560252852182004</v>
      </c>
    </row>
    <row r="30" spans="1:7">
      <c r="A30" s="72" t="s">
        <v>36</v>
      </c>
      <c r="B30" s="80" t="s">
        <v>37</v>
      </c>
      <c r="C30" s="81" t="s">
        <v>38</v>
      </c>
      <c r="D30" s="13">
        <v>5328.49</v>
      </c>
      <c r="E30" s="19">
        <f t="shared" si="2"/>
        <v>0.1724430420711974</v>
      </c>
      <c r="F30" s="22">
        <v>22820.211615553271</v>
      </c>
      <c r="G30" s="21">
        <f t="shared" si="0"/>
        <v>0.15673394498533824</v>
      </c>
    </row>
    <row r="31" spans="1:7" ht="30">
      <c r="A31" s="72" t="s">
        <v>39</v>
      </c>
      <c r="B31" s="80" t="s">
        <v>40</v>
      </c>
      <c r="C31" s="81" t="s">
        <v>28</v>
      </c>
      <c r="D31" s="13">
        <v>317.92</v>
      </c>
      <c r="E31" s="19">
        <f t="shared" si="2"/>
        <v>1.0288673139158577E-2</v>
      </c>
      <c r="F31" s="22">
        <v>20816.962019014663</v>
      </c>
      <c r="G31" s="21">
        <f t="shared" si="0"/>
        <v>0.14297521139665451</v>
      </c>
    </row>
    <row r="32" spans="1:7" ht="45">
      <c r="A32" s="72" t="s">
        <v>41</v>
      </c>
      <c r="B32" s="80" t="s">
        <v>42</v>
      </c>
      <c r="C32" s="81" t="s">
        <v>121</v>
      </c>
      <c r="D32" s="13">
        <v>268.66000000000003</v>
      </c>
      <c r="E32" s="19">
        <f t="shared" si="2"/>
        <v>8.6944983818770232E-3</v>
      </c>
      <c r="F32" s="22">
        <v>51556.810419213238</v>
      </c>
      <c r="G32" s="21">
        <f t="shared" si="0"/>
        <v>0.35410286389969414</v>
      </c>
    </row>
    <row r="33" spans="1:7">
      <c r="A33" s="72" t="s">
        <v>43</v>
      </c>
      <c r="B33" s="80" t="s">
        <v>61</v>
      </c>
      <c r="C33" s="81" t="s">
        <v>21</v>
      </c>
      <c r="D33" s="13">
        <v>805.99</v>
      </c>
      <c r="E33" s="19">
        <f t="shared" si="2"/>
        <v>2.608381877022654E-2</v>
      </c>
      <c r="F33" s="22">
        <v>76409.576327793387</v>
      </c>
      <c r="G33" s="21">
        <f t="shared" si="0"/>
        <v>0.52479681320531946</v>
      </c>
    </row>
    <row r="34" spans="1:7" ht="30">
      <c r="A34" s="72" t="s">
        <v>44</v>
      </c>
      <c r="B34" s="80" t="s">
        <v>45</v>
      </c>
      <c r="C34" s="81" t="s">
        <v>21</v>
      </c>
      <c r="D34" s="13">
        <v>296.25</v>
      </c>
      <c r="E34" s="19">
        <f t="shared" si="2"/>
        <v>9.5873786407766996E-3</v>
      </c>
      <c r="F34" s="22">
        <v>60824.147092066807</v>
      </c>
      <c r="G34" s="21">
        <f t="shared" si="0"/>
        <v>0.41775285368566412</v>
      </c>
    </row>
    <row r="35" spans="1:7">
      <c r="A35" s="72" t="s">
        <v>47</v>
      </c>
      <c r="B35" s="78" t="s">
        <v>48</v>
      </c>
      <c r="C35" s="82"/>
      <c r="D35" s="13">
        <v>7.94</v>
      </c>
      <c r="E35" s="19">
        <f t="shared" si="2"/>
        <v>2.5695792880258903E-4</v>
      </c>
      <c r="F35" s="22">
        <v>686362.86370556045</v>
      </c>
      <c r="G35" s="21">
        <f t="shared" si="0"/>
        <v>4.7140824604223699</v>
      </c>
    </row>
    <row r="36" spans="1:7" s="48" customFormat="1" ht="45">
      <c r="A36" s="72" t="s">
        <v>49</v>
      </c>
      <c r="B36" s="80" t="s">
        <v>50</v>
      </c>
      <c r="C36" s="81" t="s">
        <v>51</v>
      </c>
      <c r="D36" s="45">
        <f>D37+D38+D39+D40+D41+D42+D43</f>
        <v>103078.37</v>
      </c>
      <c r="E36" s="46">
        <v>3.33</v>
      </c>
      <c r="F36" s="44">
        <v>240795.54803943104</v>
      </c>
      <c r="G36" s="47">
        <f t="shared" si="0"/>
        <v>1.6538337511911603</v>
      </c>
    </row>
    <row r="37" spans="1:7" ht="30">
      <c r="A37" s="72" t="s">
        <v>52</v>
      </c>
      <c r="B37" s="80" t="s">
        <v>53</v>
      </c>
      <c r="C37" s="81" t="s">
        <v>54</v>
      </c>
      <c r="D37" s="13">
        <v>51876.7</v>
      </c>
      <c r="E37" s="19">
        <f>D37/6/5150</f>
        <v>1.6788576051779935</v>
      </c>
      <c r="F37" s="22">
        <v>67402.625866807037</v>
      </c>
      <c r="G37" s="21">
        <f t="shared" si="0"/>
        <v>0.46293520991169568</v>
      </c>
    </row>
    <row r="38" spans="1:7">
      <c r="A38" s="72" t="s">
        <v>55</v>
      </c>
      <c r="B38" s="80" t="s">
        <v>56</v>
      </c>
      <c r="C38" s="81" t="s">
        <v>122</v>
      </c>
      <c r="D38" s="13">
        <v>4042.52</v>
      </c>
      <c r="E38" s="19">
        <f t="shared" ref="E38:E43" si="3">D38/6/5150</f>
        <v>0.13082588996763753</v>
      </c>
      <c r="F38" s="22">
        <v>69546.465048738799</v>
      </c>
      <c r="G38" s="21">
        <f t="shared" si="0"/>
        <v>0.47765954192311727</v>
      </c>
    </row>
    <row r="39" spans="1:7" ht="30">
      <c r="A39" s="72" t="s">
        <v>57</v>
      </c>
      <c r="B39" s="80" t="s">
        <v>58</v>
      </c>
      <c r="C39" s="81" t="s">
        <v>59</v>
      </c>
      <c r="D39" s="13">
        <v>46418.86</v>
      </c>
      <c r="E39" s="19">
        <f t="shared" si="3"/>
        <v>1.5022284789644011</v>
      </c>
      <c r="F39" s="22">
        <v>96689.690898692905</v>
      </c>
      <c r="G39" s="21">
        <f t="shared" si="0"/>
        <v>0.6640848450167921</v>
      </c>
    </row>
    <row r="40" spans="1:7">
      <c r="A40" s="72" t="s">
        <v>60</v>
      </c>
      <c r="B40" s="80" t="s">
        <v>61</v>
      </c>
      <c r="C40" s="81" t="s">
        <v>21</v>
      </c>
      <c r="D40" s="13">
        <v>29.46</v>
      </c>
      <c r="E40" s="19">
        <f t="shared" si="3"/>
        <v>9.5339805825242724E-4</v>
      </c>
      <c r="F40" s="22">
        <v>81884.569124811052</v>
      </c>
      <c r="G40" s="21">
        <f t="shared" si="0"/>
        <v>0.56240019893632798</v>
      </c>
    </row>
    <row r="41" spans="1:7">
      <c r="A41" s="72" t="s">
        <v>62</v>
      </c>
      <c r="B41" s="80" t="s">
        <v>66</v>
      </c>
      <c r="C41" s="83" t="s">
        <v>89</v>
      </c>
      <c r="D41" s="13">
        <v>351.39</v>
      </c>
      <c r="E41" s="19">
        <f t="shared" si="3"/>
        <v>1.1371844660194174E-2</v>
      </c>
      <c r="F41" s="22">
        <v>76454.551376339077</v>
      </c>
      <c r="G41" s="21">
        <f t="shared" si="0"/>
        <v>0.52510571116398996</v>
      </c>
    </row>
    <row r="42" spans="1:7">
      <c r="A42" s="72" t="s">
        <v>64</v>
      </c>
      <c r="B42" s="80" t="s">
        <v>63</v>
      </c>
      <c r="C42" s="83" t="s">
        <v>19</v>
      </c>
      <c r="D42" s="13">
        <v>351.5</v>
      </c>
      <c r="E42" s="19">
        <f t="shared" si="3"/>
        <v>1.1375404530744338E-2</v>
      </c>
      <c r="F42" s="22">
        <v>40542.13561965189</v>
      </c>
      <c r="G42" s="21">
        <f t="shared" si="0"/>
        <v>0.27845179356127464</v>
      </c>
    </row>
    <row r="43" spans="1:7">
      <c r="A43" s="72" t="s">
        <v>65</v>
      </c>
      <c r="B43" s="80" t="s">
        <v>46</v>
      </c>
      <c r="C43" s="83" t="s">
        <v>23</v>
      </c>
      <c r="D43" s="13">
        <v>7.94</v>
      </c>
      <c r="E43" s="19">
        <f t="shared" si="3"/>
        <v>2.5695792880258903E-4</v>
      </c>
      <c r="F43" s="22">
        <v>13047.27773108863</v>
      </c>
      <c r="G43" s="21">
        <f t="shared" si="0"/>
        <v>8.9611408718012209E-2</v>
      </c>
    </row>
    <row r="44" spans="1:7" ht="36">
      <c r="A44" s="6">
        <v>6</v>
      </c>
      <c r="B44" s="49" t="s">
        <v>102</v>
      </c>
      <c r="C44" s="40" t="s">
        <v>125</v>
      </c>
      <c r="D44" s="9"/>
      <c r="E44" s="10"/>
      <c r="F44" s="14">
        <f>(87360+5144.60232)*1.18*1.2</f>
        <v>130986.51688512</v>
      </c>
      <c r="G44" s="12">
        <f t="shared" si="0"/>
        <v>0.89964255709623175</v>
      </c>
    </row>
    <row r="45" spans="1:7" ht="26.25" customHeight="1">
      <c r="A45" s="6">
        <v>7</v>
      </c>
      <c r="B45" s="24" t="s">
        <v>67</v>
      </c>
      <c r="C45" s="40" t="s">
        <v>68</v>
      </c>
      <c r="D45" s="10">
        <v>2520</v>
      </c>
      <c r="E45" s="10">
        <f t="shared" ref="E45:E48" si="4">D45/12/5150</f>
        <v>4.0776699029126215E-2</v>
      </c>
      <c r="F45" s="14">
        <f>4874.966096/1.18*1.2</f>
        <v>4957.5926400000008</v>
      </c>
      <c r="G45" s="12">
        <f t="shared" si="0"/>
        <v>3.4049774173342567E-2</v>
      </c>
    </row>
    <row r="46" spans="1:7" ht="24">
      <c r="A46" s="6">
        <v>10</v>
      </c>
      <c r="B46" s="24" t="s">
        <v>92</v>
      </c>
      <c r="C46" s="64" t="s">
        <v>94</v>
      </c>
      <c r="D46" s="10"/>
      <c r="E46" s="9"/>
      <c r="F46" s="14">
        <f>369131.96947573/1.18*1.2</f>
        <v>375388.44353464065</v>
      </c>
      <c r="G46" s="12">
        <f>F46/12/$C$6</f>
        <v>2.5782456643386236</v>
      </c>
    </row>
    <row r="47" spans="1:7" ht="25.5">
      <c r="A47" s="6">
        <v>8</v>
      </c>
      <c r="B47" s="24" t="s">
        <v>69</v>
      </c>
      <c r="C47" s="64" t="s">
        <v>100</v>
      </c>
      <c r="D47" s="10"/>
      <c r="E47" s="9"/>
      <c r="F47" s="14">
        <v>71836.128000000012</v>
      </c>
      <c r="G47" s="12">
        <f t="shared" si="0"/>
        <v>0.49338542181782225</v>
      </c>
    </row>
    <row r="48" spans="1:7" ht="38.25">
      <c r="A48" s="6">
        <v>9</v>
      </c>
      <c r="B48" s="24" t="s">
        <v>86</v>
      </c>
      <c r="C48" s="64" t="s">
        <v>100</v>
      </c>
      <c r="D48" s="10">
        <v>27000</v>
      </c>
      <c r="E48" s="9">
        <f t="shared" si="4"/>
        <v>0.43689320388349512</v>
      </c>
      <c r="F48" s="14">
        <v>49048.272000000004</v>
      </c>
      <c r="G48" s="12">
        <f t="shared" si="0"/>
        <v>0.33687370190881216</v>
      </c>
    </row>
    <row r="49" spans="1:7" ht="25.5">
      <c r="A49" s="6">
        <v>11</v>
      </c>
      <c r="B49" s="24" t="s">
        <v>93</v>
      </c>
      <c r="C49" s="64" t="s">
        <v>70</v>
      </c>
      <c r="D49" s="10"/>
      <c r="E49" s="9"/>
      <c r="F49" s="14">
        <v>327927.60000000003</v>
      </c>
      <c r="G49" s="12">
        <f t="shared" si="0"/>
        <v>2.2522747502719813</v>
      </c>
    </row>
    <row r="50" spans="1:7" ht="25.5">
      <c r="A50" s="6"/>
      <c r="B50" s="24" t="s">
        <v>97</v>
      </c>
      <c r="C50" s="64"/>
      <c r="D50" s="10"/>
      <c r="E50" s="9"/>
      <c r="F50" s="14">
        <f>F49+F46+F48+F47+F45+F44+F26+F17+F16+F15+F13</f>
        <v>3972235.7081277277</v>
      </c>
      <c r="G50" s="12">
        <f>F50/12/$C$6</f>
        <v>27.282138458442724</v>
      </c>
    </row>
    <row r="51" spans="1:7" ht="86.25" customHeight="1">
      <c r="A51" s="15"/>
      <c r="B51" s="37" t="s">
        <v>71</v>
      </c>
      <c r="C51" s="50" t="s">
        <v>87</v>
      </c>
      <c r="D51" s="25">
        <v>103518.68</v>
      </c>
      <c r="E51" s="25">
        <f>D51/12/5150</f>
        <v>1.675059546925566</v>
      </c>
      <c r="F51" s="25">
        <f>F50*20%</f>
        <v>794447.14162554557</v>
      </c>
      <c r="G51" s="25">
        <f>F51/12/$C$6</f>
        <v>5.4564276916885452</v>
      </c>
    </row>
    <row r="52" spans="1:7" ht="38.25">
      <c r="A52" s="26"/>
      <c r="B52" s="24" t="s">
        <v>72</v>
      </c>
      <c r="C52" s="41"/>
      <c r="D52" s="27" t="e">
        <f>#REF!+D51</f>
        <v>#REF!</v>
      </c>
      <c r="E52" s="28" t="e">
        <f>#REF!+E51</f>
        <v>#REF!</v>
      </c>
      <c r="F52" s="14">
        <f>F51+F50</f>
        <v>4766682.8497532737</v>
      </c>
      <c r="G52" s="25">
        <f>F52/12/$C$6</f>
        <v>32.73856615013127</v>
      </c>
    </row>
    <row r="53" spans="1:7" hidden="1">
      <c r="A53" s="87" t="s">
        <v>73</v>
      </c>
      <c r="B53" s="88"/>
      <c r="C53" s="88"/>
      <c r="D53" s="88"/>
      <c r="E53" s="88"/>
      <c r="F53" s="88"/>
      <c r="G53" s="89"/>
    </row>
    <row r="54" spans="1:7" hidden="1">
      <c r="A54" s="29">
        <v>1</v>
      </c>
      <c r="B54" s="24" t="s">
        <v>95</v>
      </c>
      <c r="C54" s="52" t="s">
        <v>96</v>
      </c>
      <c r="D54" s="27"/>
      <c r="E54" s="28"/>
      <c r="F54" s="14">
        <v>4065615.4239999987</v>
      </c>
      <c r="G54" s="12">
        <f>F54/12/$C$6</f>
        <v>27.923489708678108</v>
      </c>
    </row>
    <row r="55" spans="1:7" s="53" customFormat="1" ht="22.5" hidden="1">
      <c r="A55" s="54"/>
      <c r="B55" s="55"/>
      <c r="C55" s="52"/>
      <c r="D55" s="56"/>
      <c r="E55" s="56"/>
      <c r="F55" s="57"/>
      <c r="G55" s="57" t="s">
        <v>81</v>
      </c>
    </row>
    <row r="56" spans="1:7" ht="45" hidden="1">
      <c r="A56" s="6">
        <v>9</v>
      </c>
      <c r="B56" s="43" t="s">
        <v>80</v>
      </c>
      <c r="C56" s="52" t="s">
        <v>82</v>
      </c>
      <c r="D56" s="30">
        <f>310*87</f>
        <v>26970</v>
      </c>
      <c r="E56" s="30" t="e">
        <f>C56/#REF!</f>
        <v>#VALUE!</v>
      </c>
      <c r="F56" s="31">
        <v>175976.28</v>
      </c>
      <c r="G56" s="31">
        <v>227</v>
      </c>
    </row>
    <row r="57" spans="1:7" ht="21.75" hidden="1" customHeight="1">
      <c r="A57" s="29">
        <v>1</v>
      </c>
      <c r="B57" s="24" t="s">
        <v>99</v>
      </c>
      <c r="C57" s="52"/>
      <c r="D57" s="27"/>
      <c r="E57" s="28"/>
      <c r="F57" s="14">
        <f>12600*1.2*12</f>
        <v>181440</v>
      </c>
      <c r="G57" s="12">
        <f>F57/12/$C$6</f>
        <v>1.2461675403026407</v>
      </c>
    </row>
    <row r="58" spans="1:7">
      <c r="A58" s="42"/>
      <c r="B58" s="42"/>
      <c r="C58" s="65"/>
      <c r="D58" s="42"/>
      <c r="E58" s="42"/>
      <c r="F58" s="42"/>
      <c r="G58" s="42"/>
    </row>
    <row r="59" spans="1:7">
      <c r="A59" s="42"/>
      <c r="B59" s="42"/>
      <c r="C59" s="65"/>
      <c r="D59" s="42"/>
      <c r="E59" s="42"/>
      <c r="F59" s="42"/>
      <c r="G59" s="42"/>
    </row>
    <row r="60" spans="1:7">
      <c r="A60" s="36"/>
      <c r="B60" s="86" t="s">
        <v>74</v>
      </c>
      <c r="C60" s="86"/>
      <c r="D60" s="36"/>
      <c r="E60" s="36"/>
      <c r="F60" s="86" t="s">
        <v>75</v>
      </c>
      <c r="G60" s="86"/>
    </row>
    <row r="61" spans="1:7">
      <c r="A61" s="36"/>
      <c r="B61" s="51"/>
      <c r="C61" s="66"/>
      <c r="D61" s="36"/>
      <c r="E61" s="36"/>
      <c r="F61" s="51"/>
      <c r="G61" s="51"/>
    </row>
    <row r="62" spans="1:7">
      <c r="A62" s="36"/>
      <c r="B62" s="36"/>
      <c r="C62" s="65"/>
      <c r="D62" s="36"/>
      <c r="E62" s="36"/>
      <c r="F62" s="36"/>
      <c r="G62" s="36"/>
    </row>
    <row r="63" spans="1:7">
      <c r="A63" s="36"/>
      <c r="B63" s="36" t="s">
        <v>76</v>
      </c>
      <c r="C63" s="65"/>
      <c r="D63" s="36"/>
      <c r="E63" s="36"/>
      <c r="F63" s="86" t="s">
        <v>77</v>
      </c>
      <c r="G63" s="86"/>
    </row>
    <row r="64" spans="1:7">
      <c r="A64" s="36"/>
      <c r="B64" s="36"/>
      <c r="C64" s="65"/>
      <c r="D64" s="36"/>
      <c r="E64" s="36"/>
      <c r="F64" s="51"/>
      <c r="G64" s="51"/>
    </row>
    <row r="65" spans="1:7" ht="19.5" customHeight="1">
      <c r="A65" s="36"/>
      <c r="B65" s="36"/>
      <c r="C65" s="65"/>
      <c r="D65" s="36"/>
      <c r="E65" s="36"/>
      <c r="F65" s="36"/>
      <c r="G65" s="36"/>
    </row>
    <row r="66" spans="1:7">
      <c r="A66" s="36"/>
      <c r="B66" s="36"/>
      <c r="C66" s="65"/>
      <c r="D66" s="36"/>
      <c r="E66" s="36"/>
      <c r="F66" s="36"/>
      <c r="G66" s="36"/>
    </row>
    <row r="67" spans="1:7">
      <c r="A67" s="36"/>
      <c r="B67" s="36"/>
      <c r="C67" s="65"/>
      <c r="D67" s="36"/>
      <c r="E67" s="36"/>
      <c r="F67" s="36"/>
      <c r="G67" s="36"/>
    </row>
    <row r="68" spans="1:7">
      <c r="A68" s="36"/>
      <c r="B68" s="36"/>
      <c r="C68" s="65"/>
      <c r="D68" s="36"/>
      <c r="E68" s="36"/>
      <c r="F68" s="36"/>
      <c r="G68" s="36"/>
    </row>
    <row r="69" spans="1:7">
      <c r="A69" s="36"/>
      <c r="B69" s="36"/>
      <c r="C69" s="65"/>
      <c r="D69" s="36"/>
      <c r="E69" s="36"/>
      <c r="F69" s="36"/>
      <c r="G69" s="36"/>
    </row>
    <row r="70" spans="1:7">
      <c r="A70" s="36"/>
      <c r="B70" s="36"/>
      <c r="C70" s="65"/>
      <c r="D70" s="36"/>
      <c r="E70" s="36"/>
      <c r="F70" s="36"/>
      <c r="G70" s="36"/>
    </row>
    <row r="71" spans="1:7">
      <c r="A71" s="36"/>
      <c r="B71" s="36"/>
      <c r="C71" s="65"/>
      <c r="D71" s="36"/>
      <c r="E71" s="36"/>
      <c r="F71" s="36"/>
      <c r="G71" s="36"/>
    </row>
    <row r="72" spans="1:7">
      <c r="A72" s="36"/>
      <c r="B72" s="36"/>
      <c r="C72" s="65"/>
      <c r="D72" s="36"/>
      <c r="E72" s="36"/>
      <c r="F72" s="36"/>
      <c r="G72" s="36"/>
    </row>
    <row r="73" spans="1:7">
      <c r="A73" s="36"/>
      <c r="B73" s="36"/>
      <c r="C73" s="65"/>
      <c r="D73" s="36"/>
      <c r="E73" s="36"/>
      <c r="F73" s="36"/>
      <c r="G73" s="36"/>
    </row>
    <row r="74" spans="1:7">
      <c r="A74" s="36"/>
      <c r="B74" s="36"/>
      <c r="C74" s="65"/>
      <c r="D74" s="36"/>
      <c r="E74" s="36"/>
      <c r="F74" s="36"/>
      <c r="G74" s="36"/>
    </row>
    <row r="75" spans="1:7">
      <c r="A75" s="36"/>
      <c r="B75" s="36"/>
      <c r="C75" s="65"/>
      <c r="D75" s="36"/>
      <c r="E75" s="36"/>
      <c r="F75" s="36"/>
      <c r="G75" s="36"/>
    </row>
    <row r="76" spans="1:7" s="33" customFormat="1">
      <c r="A76" s="36"/>
      <c r="B76" s="36"/>
      <c r="C76" s="65"/>
      <c r="D76" s="36"/>
      <c r="E76" s="36"/>
      <c r="F76" s="36"/>
      <c r="G76" s="36"/>
    </row>
    <row r="77" spans="1:7" s="33" customFormat="1">
      <c r="A77" s="36"/>
      <c r="B77" s="36"/>
      <c r="C77" s="65"/>
      <c r="D77" s="36"/>
      <c r="E77" s="36"/>
      <c r="F77" s="36"/>
      <c r="G77" s="36"/>
    </row>
    <row r="78" spans="1:7" s="33" customFormat="1">
      <c r="A78" s="36"/>
      <c r="B78" s="36"/>
      <c r="C78" s="65"/>
      <c r="D78" s="36"/>
      <c r="E78" s="36"/>
      <c r="F78" s="36"/>
      <c r="G78" s="36"/>
    </row>
    <row r="79" spans="1:7" s="33" customFormat="1">
      <c r="A79" s="36"/>
      <c r="B79" s="36"/>
      <c r="C79" s="65"/>
      <c r="D79" s="36"/>
      <c r="E79" s="36"/>
      <c r="F79" s="36"/>
      <c r="G79" s="36"/>
    </row>
    <row r="80" spans="1:7" s="33" customFormat="1">
      <c r="A80" s="36"/>
      <c r="B80" s="36"/>
      <c r="C80" s="65"/>
      <c r="D80" s="36"/>
      <c r="E80" s="36"/>
      <c r="F80" s="36"/>
      <c r="G80" s="36"/>
    </row>
    <row r="81" spans="1:7" s="33" customFormat="1">
      <c r="A81" s="36"/>
      <c r="B81" s="36"/>
      <c r="C81" s="65"/>
      <c r="D81" s="36"/>
      <c r="E81" s="36"/>
      <c r="F81" s="36"/>
      <c r="G81" s="36"/>
    </row>
    <row r="82" spans="1:7" s="33" customFormat="1">
      <c r="A82" s="36"/>
      <c r="B82" s="36"/>
      <c r="C82" s="65"/>
      <c r="D82" s="36"/>
      <c r="E82" s="36"/>
      <c r="F82" s="36"/>
      <c r="G82" s="36"/>
    </row>
    <row r="83" spans="1:7" s="33" customFormat="1">
      <c r="A83" s="36"/>
      <c r="B83" s="36"/>
      <c r="C83" s="65"/>
      <c r="D83" s="36"/>
      <c r="E83" s="36"/>
      <c r="F83" s="36"/>
      <c r="G83" s="36"/>
    </row>
    <row r="84" spans="1:7" s="33" customFormat="1">
      <c r="A84" s="36"/>
      <c r="B84" s="36"/>
      <c r="C84" s="65"/>
      <c r="D84" s="36"/>
      <c r="E84" s="36"/>
      <c r="F84" s="36"/>
      <c r="G84" s="36"/>
    </row>
    <row r="85" spans="1:7" s="33" customFormat="1">
      <c r="A85" s="36"/>
      <c r="B85" s="36"/>
      <c r="C85" s="65"/>
      <c r="D85" s="36"/>
      <c r="E85" s="36"/>
      <c r="F85" s="36"/>
      <c r="G85" s="36"/>
    </row>
    <row r="86" spans="1:7" s="33" customFormat="1">
      <c r="A86" s="36"/>
      <c r="B86" s="36"/>
      <c r="C86" s="65"/>
      <c r="D86" s="36"/>
      <c r="E86" s="36"/>
      <c r="F86" s="36"/>
      <c r="G86" s="36"/>
    </row>
    <row r="87" spans="1:7" s="33" customFormat="1">
      <c r="A87" s="36"/>
      <c r="B87" s="36"/>
      <c r="C87" s="65"/>
      <c r="D87" s="36"/>
      <c r="E87" s="36"/>
      <c r="F87" s="36"/>
      <c r="G87" s="36"/>
    </row>
    <row r="88" spans="1:7" s="33" customFormat="1">
      <c r="A88" s="36"/>
      <c r="B88" s="36"/>
      <c r="C88" s="65"/>
      <c r="D88" s="36"/>
      <c r="E88" s="36"/>
      <c r="F88" s="36"/>
      <c r="G88" s="36"/>
    </row>
    <row r="89" spans="1:7" s="33" customFormat="1">
      <c r="A89" s="36"/>
      <c r="B89" s="36"/>
      <c r="C89" s="65"/>
      <c r="D89" s="36"/>
      <c r="E89" s="36"/>
      <c r="F89" s="36"/>
      <c r="G89" s="36"/>
    </row>
    <row r="90" spans="1:7" s="33" customFormat="1">
      <c r="A90" s="36"/>
      <c r="B90" s="36"/>
      <c r="C90" s="65"/>
      <c r="D90" s="36"/>
      <c r="E90" s="36"/>
      <c r="F90" s="36"/>
      <c r="G90" s="36"/>
    </row>
    <row r="91" spans="1:7" s="33" customFormat="1">
      <c r="A91" s="36"/>
      <c r="B91" s="36"/>
      <c r="C91" s="65"/>
      <c r="D91" s="36"/>
      <c r="E91" s="36"/>
      <c r="F91" s="36"/>
      <c r="G91" s="36"/>
    </row>
    <row r="92" spans="1:7" s="33" customFormat="1">
      <c r="A92" s="36"/>
      <c r="B92" s="36"/>
      <c r="C92" s="65"/>
      <c r="D92" s="36"/>
      <c r="E92" s="36"/>
      <c r="F92" s="36"/>
      <c r="G92" s="36"/>
    </row>
    <row r="93" spans="1:7" s="33" customFormat="1">
      <c r="A93" s="36"/>
      <c r="B93" s="36"/>
      <c r="C93" s="65"/>
      <c r="D93" s="36"/>
      <c r="E93" s="36"/>
      <c r="F93" s="36"/>
      <c r="G93" s="36"/>
    </row>
    <row r="94" spans="1:7" s="33" customFormat="1">
      <c r="A94" s="36"/>
      <c r="B94" s="36"/>
      <c r="C94" s="65"/>
      <c r="D94" s="36"/>
      <c r="E94" s="36"/>
      <c r="F94" s="36"/>
      <c r="G94" s="36"/>
    </row>
    <row r="95" spans="1:7" s="33" customFormat="1">
      <c r="A95" s="36"/>
      <c r="B95" s="36"/>
      <c r="C95" s="65"/>
      <c r="D95" s="36"/>
      <c r="E95" s="36"/>
      <c r="F95" s="36"/>
      <c r="G95" s="36"/>
    </row>
    <row r="96" spans="1:7" s="33" customFormat="1">
      <c r="A96" s="36"/>
      <c r="B96" s="36"/>
      <c r="C96" s="65"/>
      <c r="D96" s="36"/>
      <c r="E96" s="36"/>
      <c r="F96" s="36"/>
      <c r="G96" s="36"/>
    </row>
    <row r="97" spans="1:7" s="33" customFormat="1">
      <c r="A97" s="36"/>
      <c r="B97" s="36"/>
      <c r="C97" s="65"/>
      <c r="D97" s="36"/>
      <c r="E97" s="36"/>
      <c r="F97" s="36"/>
      <c r="G97" s="36"/>
    </row>
    <row r="98" spans="1:7" s="33" customFormat="1">
      <c r="A98" s="36"/>
      <c r="B98" s="36"/>
      <c r="C98" s="65"/>
      <c r="D98" s="36"/>
      <c r="E98" s="36"/>
      <c r="F98" s="36"/>
      <c r="G98" s="36"/>
    </row>
    <row r="99" spans="1:7" s="33" customFormat="1">
      <c r="A99" s="36"/>
      <c r="B99" s="36"/>
      <c r="C99" s="65"/>
      <c r="D99" s="36"/>
      <c r="E99" s="36"/>
      <c r="F99" s="36"/>
      <c r="G99" s="36"/>
    </row>
    <row r="100" spans="1:7">
      <c r="A100" s="36"/>
      <c r="B100" s="36"/>
      <c r="C100" s="65"/>
      <c r="D100" s="36"/>
      <c r="E100" s="36"/>
      <c r="F100" s="36"/>
      <c r="G100" s="36"/>
    </row>
  </sheetData>
  <mergeCells count="22">
    <mergeCell ref="C1:G1"/>
    <mergeCell ref="A11:B11"/>
    <mergeCell ref="A10:B10"/>
    <mergeCell ref="C10:G10"/>
    <mergeCell ref="C5:G5"/>
    <mergeCell ref="A7:B7"/>
    <mergeCell ref="C7:G7"/>
    <mergeCell ref="A8:B8"/>
    <mergeCell ref="C8:G8"/>
    <mergeCell ref="A9:B9"/>
    <mergeCell ref="C9:G9"/>
    <mergeCell ref="C2:G2"/>
    <mergeCell ref="C3:G3"/>
    <mergeCell ref="A6:B6"/>
    <mergeCell ref="C6:G6"/>
    <mergeCell ref="A4:G4"/>
    <mergeCell ref="A5:B5"/>
    <mergeCell ref="F63:G63"/>
    <mergeCell ref="F60:G60"/>
    <mergeCell ref="B60:C60"/>
    <mergeCell ref="A53:G53"/>
    <mergeCell ref="B12:E12"/>
  </mergeCells>
  <pageMargins left="0.35433070866141736" right="0.35433070866141736" top="0.55118110236220474" bottom="0.55118110236220474" header="0" footer="0"/>
  <pageSetup scale="82" orientation="portrait" r:id="rId1"/>
  <rowBreaks count="1" manualBreakCount="1">
    <brk id="2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view="pageBreakPreview" zoomScale="115" zoomScaleSheetLayoutView="115" workbookViewId="0">
      <selection activeCell="G51" sqref="G12:G51"/>
    </sheetView>
  </sheetViews>
  <sheetFormatPr defaultRowHeight="15"/>
  <cols>
    <col min="1" max="1" width="5.85546875" style="32" customWidth="1"/>
    <col min="2" max="2" width="34.42578125" style="33" customWidth="1"/>
    <col min="3" max="3" width="49.42578125" style="67" customWidth="1"/>
    <col min="4" max="4" width="18" style="33" hidden="1" customWidth="1"/>
    <col min="5" max="5" width="16" style="33" hidden="1" customWidth="1"/>
    <col min="6" max="6" width="12.7109375" style="34" customWidth="1"/>
    <col min="7" max="7" width="15.28515625" style="35" customWidth="1"/>
  </cols>
  <sheetData>
    <row r="1" spans="1:7">
      <c r="A1" s="1"/>
      <c r="B1" s="2"/>
      <c r="C1" s="101" t="s">
        <v>79</v>
      </c>
      <c r="D1" s="101"/>
      <c r="E1" s="101"/>
      <c r="F1" s="101"/>
      <c r="G1" s="101"/>
    </row>
    <row r="2" spans="1:7" ht="15" customHeight="1">
      <c r="A2" s="1"/>
      <c r="B2" s="2"/>
      <c r="C2" s="101" t="s">
        <v>0</v>
      </c>
      <c r="D2" s="101"/>
      <c r="E2" s="101"/>
      <c r="F2" s="101"/>
      <c r="G2" s="101"/>
    </row>
    <row r="3" spans="1:7" ht="73.5" customHeight="1">
      <c r="A3" s="105" t="s">
        <v>123</v>
      </c>
      <c r="B3" s="105"/>
      <c r="C3" s="105"/>
      <c r="D3" s="105"/>
      <c r="E3" s="105"/>
      <c r="F3" s="105"/>
      <c r="G3" s="106"/>
    </row>
    <row r="4" spans="1:7" ht="15" customHeight="1">
      <c r="A4" s="84" t="s">
        <v>1</v>
      </c>
      <c r="B4" s="85"/>
      <c r="C4" s="90" t="s">
        <v>98</v>
      </c>
      <c r="D4" s="90"/>
      <c r="E4" s="90"/>
      <c r="F4" s="90"/>
      <c r="G4" s="100"/>
    </row>
    <row r="5" spans="1:7">
      <c r="A5" s="102" t="s">
        <v>2</v>
      </c>
      <c r="B5" s="85"/>
      <c r="C5" s="103">
        <f>C7+C6</f>
        <v>12133.2</v>
      </c>
      <c r="D5" s="104"/>
      <c r="E5" s="104"/>
      <c r="F5" s="104"/>
      <c r="G5" s="104"/>
    </row>
    <row r="6" spans="1:7">
      <c r="A6" s="95" t="s">
        <v>3</v>
      </c>
      <c r="B6" s="96"/>
      <c r="C6" s="97">
        <v>11622.1</v>
      </c>
      <c r="D6" s="98"/>
      <c r="E6" s="98"/>
      <c r="F6" s="98"/>
      <c r="G6" s="99"/>
    </row>
    <row r="7" spans="1:7">
      <c r="A7" s="95" t="s">
        <v>4</v>
      </c>
      <c r="B7" s="96"/>
      <c r="C7" s="97">
        <v>511.1</v>
      </c>
      <c r="D7" s="98"/>
      <c r="E7" s="98"/>
      <c r="F7" s="98"/>
      <c r="G7" s="99"/>
    </row>
    <row r="8" spans="1:7">
      <c r="A8" s="95" t="s">
        <v>84</v>
      </c>
      <c r="B8" s="96"/>
      <c r="C8" s="97">
        <v>2072.6999999999998</v>
      </c>
      <c r="D8" s="98"/>
      <c r="E8" s="98"/>
      <c r="F8" s="98"/>
      <c r="G8" s="99"/>
    </row>
    <row r="9" spans="1:7">
      <c r="A9" s="95" t="s">
        <v>83</v>
      </c>
      <c r="B9" s="96"/>
      <c r="C9" s="97">
        <v>8615</v>
      </c>
      <c r="D9" s="98"/>
      <c r="E9" s="98"/>
      <c r="F9" s="98"/>
      <c r="G9" s="99"/>
    </row>
    <row r="10" spans="1:7" ht="64.5">
      <c r="A10" s="93" t="s">
        <v>5</v>
      </c>
      <c r="B10" s="94"/>
      <c r="C10" s="38" t="s">
        <v>6</v>
      </c>
      <c r="D10" s="3" t="s">
        <v>7</v>
      </c>
      <c r="E10" s="4" t="s">
        <v>8</v>
      </c>
      <c r="F10" s="5" t="s">
        <v>10</v>
      </c>
      <c r="G10" s="5" t="s">
        <v>9</v>
      </c>
    </row>
    <row r="11" spans="1:7">
      <c r="A11" s="6" t="s">
        <v>11</v>
      </c>
      <c r="B11" s="90" t="s">
        <v>12</v>
      </c>
      <c r="C11" s="91"/>
      <c r="D11" s="91"/>
      <c r="E11" s="91"/>
      <c r="F11" s="7"/>
      <c r="G11" s="8"/>
    </row>
    <row r="12" spans="1:7" ht="90">
      <c r="A12" s="6">
        <v>1</v>
      </c>
      <c r="B12" s="24" t="s">
        <v>13</v>
      </c>
      <c r="C12" s="60" t="s">
        <v>103</v>
      </c>
      <c r="D12" s="9">
        <v>101306.79</v>
      </c>
      <c r="E12" s="10">
        <f>D12/12/5150</f>
        <v>1.6392684466019418</v>
      </c>
      <c r="F12" s="11">
        <v>495830.16163264291</v>
      </c>
      <c r="G12" s="12">
        <f>F12/12/$C$5</f>
        <v>3.4054643569753713</v>
      </c>
    </row>
    <row r="13" spans="1:7" s="63" customFormat="1" ht="60">
      <c r="A13" s="70" t="s">
        <v>91</v>
      </c>
      <c r="B13" s="68" t="s">
        <v>90</v>
      </c>
      <c r="C13" s="71" t="s">
        <v>104</v>
      </c>
      <c r="D13" s="13"/>
      <c r="E13" s="61"/>
      <c r="F13" s="62">
        <v>47840</v>
      </c>
      <c r="G13" s="12">
        <f t="shared" ref="G13:G48" si="0">F13/12/$C$5</f>
        <v>0.32857503928614595</v>
      </c>
    </row>
    <row r="14" spans="1:7" ht="101.25">
      <c r="A14" s="6">
        <v>2</v>
      </c>
      <c r="B14" s="24" t="s">
        <v>14</v>
      </c>
      <c r="C14" s="60" t="s">
        <v>105</v>
      </c>
      <c r="D14" s="9">
        <v>80017.539999999994</v>
      </c>
      <c r="E14" s="10">
        <f>D14/12/5150</f>
        <v>1.2947822006472491</v>
      </c>
      <c r="F14" s="11">
        <v>380440.40568139526</v>
      </c>
      <c r="G14" s="12">
        <f t="shared" si="0"/>
        <v>2.6129435878512073</v>
      </c>
    </row>
    <row r="15" spans="1:7" ht="24">
      <c r="A15" s="6">
        <v>3</v>
      </c>
      <c r="B15" s="24" t="s">
        <v>15</v>
      </c>
      <c r="C15" s="39" t="s">
        <v>88</v>
      </c>
      <c r="D15" s="10">
        <v>35844</v>
      </c>
      <c r="E15" s="10">
        <f>D15/12/5150</f>
        <v>0.57999999999999996</v>
      </c>
      <c r="F15" s="14">
        <v>182468.22506910391</v>
      </c>
      <c r="G15" s="12">
        <f t="shared" si="0"/>
        <v>1.2532296032724528</v>
      </c>
    </row>
    <row r="16" spans="1:7" ht="28.5">
      <c r="A16" s="72" t="s">
        <v>106</v>
      </c>
      <c r="B16" s="73" t="s">
        <v>16</v>
      </c>
      <c r="C16" s="74"/>
      <c r="D16" s="16">
        <f>D17+D18+D19+D20+D21+D22+D23+D24</f>
        <v>203408.5</v>
      </c>
      <c r="E16" s="17">
        <f>D16/12/5150</f>
        <v>3.2913996763754043</v>
      </c>
      <c r="F16" s="14">
        <v>534562.48218208179</v>
      </c>
      <c r="G16" s="12">
        <f t="shared" si="0"/>
        <v>3.6714859653820491</v>
      </c>
    </row>
    <row r="17" spans="1:7" ht="30">
      <c r="A17" s="72" t="s">
        <v>17</v>
      </c>
      <c r="B17" s="75" t="s">
        <v>107</v>
      </c>
      <c r="C17" s="76" t="s">
        <v>108</v>
      </c>
      <c r="D17" s="18">
        <v>181214.85</v>
      </c>
      <c r="E17" s="19">
        <f t="shared" ref="E17:E24" si="1">D17/12/5150</f>
        <v>2.9322791262135923</v>
      </c>
      <c r="F17" s="20">
        <v>80438.856093295981</v>
      </c>
      <c r="G17" s="21">
        <f t="shared" si="0"/>
        <v>0.55247074207749514</v>
      </c>
    </row>
    <row r="18" spans="1:7" ht="30">
      <c r="A18" s="72" t="s">
        <v>18</v>
      </c>
      <c r="B18" s="75" t="s">
        <v>109</v>
      </c>
      <c r="C18" s="76" t="s">
        <v>110</v>
      </c>
      <c r="D18" s="18">
        <v>18670.939999999999</v>
      </c>
      <c r="E18" s="19">
        <f t="shared" si="1"/>
        <v>0.30211877022653721</v>
      </c>
      <c r="F18" s="20">
        <v>101111.18340436404</v>
      </c>
      <c r="G18" s="21">
        <f t="shared" si="0"/>
        <v>0.69445257231098723</v>
      </c>
    </row>
    <row r="19" spans="1:7">
      <c r="A19" s="72" t="s">
        <v>20</v>
      </c>
      <c r="B19" s="75" t="s">
        <v>111</v>
      </c>
      <c r="C19" s="76" t="s">
        <v>21</v>
      </c>
      <c r="D19" s="18">
        <v>533.26</v>
      </c>
      <c r="E19" s="19">
        <f t="shared" si="1"/>
        <v>8.6288025889967642E-3</v>
      </c>
      <c r="F19" s="20">
        <v>52011.087650867827</v>
      </c>
      <c r="G19" s="21">
        <f t="shared" si="0"/>
        <v>0.35722293411787376</v>
      </c>
    </row>
    <row r="20" spans="1:7" ht="45">
      <c r="A20" s="77" t="s">
        <v>22</v>
      </c>
      <c r="B20" s="75" t="s">
        <v>112</v>
      </c>
      <c r="C20" s="76" t="s">
        <v>113</v>
      </c>
      <c r="D20" s="18">
        <v>1216.8599999999999</v>
      </c>
      <c r="E20" s="19">
        <f t="shared" si="1"/>
        <v>1.9690291262135919E-2</v>
      </c>
      <c r="F20" s="22">
        <v>143841.48552900137</v>
      </c>
      <c r="G20" s="21">
        <f t="shared" si="0"/>
        <v>0.9879331471293733</v>
      </c>
    </row>
    <row r="21" spans="1:7" ht="75">
      <c r="A21" s="72" t="s">
        <v>24</v>
      </c>
      <c r="B21" s="75" t="s">
        <v>114</v>
      </c>
      <c r="C21" s="76" t="s">
        <v>115</v>
      </c>
      <c r="D21" s="18">
        <v>339.43</v>
      </c>
      <c r="E21" s="19">
        <f t="shared" si="1"/>
        <v>5.4923948220064727E-3</v>
      </c>
      <c r="F21" s="22">
        <v>57878.46884306024</v>
      </c>
      <c r="G21" s="21">
        <f t="shared" si="0"/>
        <v>0.39752132470590495</v>
      </c>
    </row>
    <row r="22" spans="1:7" ht="45">
      <c r="A22" s="72" t="s">
        <v>25</v>
      </c>
      <c r="B22" s="75" t="s">
        <v>85</v>
      </c>
      <c r="C22" s="76" t="s">
        <v>19</v>
      </c>
      <c r="D22" s="18">
        <v>56.19</v>
      </c>
      <c r="E22" s="19">
        <f t="shared" si="1"/>
        <v>9.0922330097087378E-4</v>
      </c>
      <c r="F22" s="22">
        <v>64493.812908757951</v>
      </c>
      <c r="G22" s="21">
        <f t="shared" si="0"/>
        <v>0.4429568793939902</v>
      </c>
    </row>
    <row r="23" spans="1:7" ht="30">
      <c r="A23" s="72" t="s">
        <v>26</v>
      </c>
      <c r="B23" s="75" t="s">
        <v>116</v>
      </c>
      <c r="C23" s="76" t="s">
        <v>115</v>
      </c>
      <c r="D23" s="18">
        <v>964.45</v>
      </c>
      <c r="E23" s="19">
        <f t="shared" si="1"/>
        <v>1.5605987055016183E-2</v>
      </c>
      <c r="F23" s="22">
        <v>16792.519574232669</v>
      </c>
      <c r="G23" s="21">
        <f t="shared" si="0"/>
        <v>0.11533450624617211</v>
      </c>
    </row>
    <row r="24" spans="1:7" ht="30">
      <c r="A24" s="72" t="s">
        <v>27</v>
      </c>
      <c r="B24" s="75" t="s">
        <v>117</v>
      </c>
      <c r="C24" s="76" t="s">
        <v>115</v>
      </c>
      <c r="D24" s="18">
        <v>412.52</v>
      </c>
      <c r="E24" s="19">
        <f t="shared" si="1"/>
        <v>6.6750809061488668E-3</v>
      </c>
      <c r="F24" s="22">
        <v>17995.068178501486</v>
      </c>
      <c r="G24" s="21">
        <f t="shared" si="0"/>
        <v>0.12359385940025086</v>
      </c>
    </row>
    <row r="25" spans="1:7" ht="42.75">
      <c r="A25" s="72" t="s">
        <v>118</v>
      </c>
      <c r="B25" s="73" t="s">
        <v>29</v>
      </c>
      <c r="C25" s="74"/>
      <c r="D25" s="23">
        <f>D26+D35</f>
        <v>227987.58000000002</v>
      </c>
      <c r="E25" s="10">
        <f>D25/12/5150</f>
        <v>3.689119417475728</v>
      </c>
      <c r="F25" s="14">
        <v>1418789.8805027429</v>
      </c>
      <c r="G25" s="12">
        <f t="shared" si="0"/>
        <v>9.7445430753548319</v>
      </c>
    </row>
    <row r="26" spans="1:7" s="48" customFormat="1">
      <c r="A26" s="72" t="s">
        <v>30</v>
      </c>
      <c r="B26" s="78" t="s">
        <v>31</v>
      </c>
      <c r="C26" s="79"/>
      <c r="D26" s="45">
        <f>D27+D28+D29+D30+D31+D32+D33+D34</f>
        <v>124909.21</v>
      </c>
      <c r="E26" s="46">
        <f>E27+E28+E29+E30+E31+E32+E33+E34</f>
        <v>4.0423692556634299</v>
      </c>
      <c r="F26" s="44">
        <v>732427.01679718238</v>
      </c>
      <c r="G26" s="47">
        <f t="shared" si="0"/>
        <v>5.0304606149324602</v>
      </c>
    </row>
    <row r="27" spans="1:7">
      <c r="A27" s="72" t="s">
        <v>32</v>
      </c>
      <c r="B27" s="80" t="s">
        <v>33</v>
      </c>
      <c r="C27" s="81" t="s">
        <v>119</v>
      </c>
      <c r="D27" s="13">
        <v>51311.38</v>
      </c>
      <c r="E27" s="19">
        <f>D27/6/5150</f>
        <v>1.6605624595469253</v>
      </c>
      <c r="F27" s="22">
        <v>360803.55743622733</v>
      </c>
      <c r="G27" s="21">
        <f t="shared" si="0"/>
        <v>2.478073642541589</v>
      </c>
    </row>
    <row r="28" spans="1:7" ht="30">
      <c r="A28" s="72" t="s">
        <v>34</v>
      </c>
      <c r="B28" s="80" t="s">
        <v>35</v>
      </c>
      <c r="C28" s="81" t="s">
        <v>120</v>
      </c>
      <c r="D28" s="13">
        <v>66572.58</v>
      </c>
      <c r="E28" s="19">
        <f t="shared" ref="E28:E34" si="2">D28/6/5150</f>
        <v>2.1544524271844661</v>
      </c>
      <c r="F28" s="22">
        <v>139195.75188731364</v>
      </c>
      <c r="G28" s="21">
        <f t="shared" si="0"/>
        <v>0.9560252852182004</v>
      </c>
    </row>
    <row r="29" spans="1:7">
      <c r="A29" s="72" t="s">
        <v>36</v>
      </c>
      <c r="B29" s="80" t="s">
        <v>37</v>
      </c>
      <c r="C29" s="81" t="s">
        <v>38</v>
      </c>
      <c r="D29" s="13">
        <v>5328.49</v>
      </c>
      <c r="E29" s="19">
        <f t="shared" si="2"/>
        <v>0.1724430420711974</v>
      </c>
      <c r="F29" s="22">
        <v>22820.211615553271</v>
      </c>
      <c r="G29" s="21">
        <f t="shared" si="0"/>
        <v>0.15673394498533824</v>
      </c>
    </row>
    <row r="30" spans="1:7" ht="30">
      <c r="A30" s="72" t="s">
        <v>39</v>
      </c>
      <c r="B30" s="80" t="s">
        <v>40</v>
      </c>
      <c r="C30" s="81" t="s">
        <v>28</v>
      </c>
      <c r="D30" s="13">
        <v>317.92</v>
      </c>
      <c r="E30" s="19">
        <f t="shared" si="2"/>
        <v>1.0288673139158577E-2</v>
      </c>
      <c r="F30" s="22">
        <v>20816.962019014663</v>
      </c>
      <c r="G30" s="21">
        <f t="shared" si="0"/>
        <v>0.14297521139665451</v>
      </c>
    </row>
    <row r="31" spans="1:7" ht="45">
      <c r="A31" s="72" t="s">
        <v>41</v>
      </c>
      <c r="B31" s="80" t="s">
        <v>42</v>
      </c>
      <c r="C31" s="81" t="s">
        <v>121</v>
      </c>
      <c r="D31" s="13">
        <v>268.66000000000003</v>
      </c>
      <c r="E31" s="19">
        <f t="shared" si="2"/>
        <v>8.6944983818770232E-3</v>
      </c>
      <c r="F31" s="22">
        <v>51556.810419213238</v>
      </c>
      <c r="G31" s="21">
        <f t="shared" si="0"/>
        <v>0.35410286389969414</v>
      </c>
    </row>
    <row r="32" spans="1:7">
      <c r="A32" s="72" t="s">
        <v>43</v>
      </c>
      <c r="B32" s="80" t="s">
        <v>61</v>
      </c>
      <c r="C32" s="81" t="s">
        <v>21</v>
      </c>
      <c r="D32" s="13">
        <v>805.99</v>
      </c>
      <c r="E32" s="19">
        <f t="shared" si="2"/>
        <v>2.608381877022654E-2</v>
      </c>
      <c r="F32" s="22">
        <v>76409.576327793387</v>
      </c>
      <c r="G32" s="21">
        <f t="shared" si="0"/>
        <v>0.52479681320531946</v>
      </c>
    </row>
    <row r="33" spans="1:8" ht="30">
      <c r="A33" s="72" t="s">
        <v>44</v>
      </c>
      <c r="B33" s="80" t="s">
        <v>45</v>
      </c>
      <c r="C33" s="81" t="s">
        <v>21</v>
      </c>
      <c r="D33" s="13">
        <v>296.25</v>
      </c>
      <c r="E33" s="19">
        <f t="shared" si="2"/>
        <v>9.5873786407766996E-3</v>
      </c>
      <c r="F33" s="22">
        <v>60824.147092066807</v>
      </c>
      <c r="G33" s="21">
        <f t="shared" si="0"/>
        <v>0.41775285368566412</v>
      </c>
    </row>
    <row r="34" spans="1:8">
      <c r="A34" s="72" t="s">
        <v>47</v>
      </c>
      <c r="B34" s="78" t="s">
        <v>48</v>
      </c>
      <c r="C34" s="82"/>
      <c r="D34" s="13">
        <v>7.94</v>
      </c>
      <c r="E34" s="19">
        <f t="shared" si="2"/>
        <v>2.5695792880258903E-4</v>
      </c>
      <c r="F34" s="22">
        <v>686362.86370556045</v>
      </c>
      <c r="G34" s="21">
        <f t="shared" si="0"/>
        <v>4.7140824604223699</v>
      </c>
    </row>
    <row r="35" spans="1:8" s="48" customFormat="1" ht="45">
      <c r="A35" s="72" t="s">
        <v>49</v>
      </c>
      <c r="B35" s="80" t="s">
        <v>50</v>
      </c>
      <c r="C35" s="81" t="s">
        <v>51</v>
      </c>
      <c r="D35" s="45">
        <f>D36+D37+D38+D39+D40+D41+D42</f>
        <v>103078.37</v>
      </c>
      <c r="E35" s="46">
        <v>3.33</v>
      </c>
      <c r="F35" s="44">
        <v>240795.54803943104</v>
      </c>
      <c r="G35" s="47">
        <f t="shared" si="0"/>
        <v>1.6538337511911603</v>
      </c>
    </row>
    <row r="36" spans="1:8" ht="30">
      <c r="A36" s="72" t="s">
        <v>52</v>
      </c>
      <c r="B36" s="80" t="s">
        <v>53</v>
      </c>
      <c r="C36" s="81" t="s">
        <v>54</v>
      </c>
      <c r="D36" s="13">
        <v>51876.7</v>
      </c>
      <c r="E36" s="19">
        <f>D36/6/5150</f>
        <v>1.6788576051779935</v>
      </c>
      <c r="F36" s="22">
        <v>67402.625866807037</v>
      </c>
      <c r="G36" s="21">
        <f t="shared" si="0"/>
        <v>0.46293520991169568</v>
      </c>
    </row>
    <row r="37" spans="1:8">
      <c r="A37" s="72" t="s">
        <v>55</v>
      </c>
      <c r="B37" s="80" t="s">
        <v>56</v>
      </c>
      <c r="C37" s="81" t="s">
        <v>122</v>
      </c>
      <c r="D37" s="13">
        <v>4042.52</v>
      </c>
      <c r="E37" s="19">
        <f t="shared" ref="E37:E42" si="3">D37/6/5150</f>
        <v>0.13082588996763753</v>
      </c>
      <c r="F37" s="22">
        <v>69546.465048738799</v>
      </c>
      <c r="G37" s="21">
        <f t="shared" si="0"/>
        <v>0.47765954192311727</v>
      </c>
    </row>
    <row r="38" spans="1:8" ht="30">
      <c r="A38" s="72" t="s">
        <v>57</v>
      </c>
      <c r="B38" s="80" t="s">
        <v>58</v>
      </c>
      <c r="C38" s="81" t="s">
        <v>59</v>
      </c>
      <c r="D38" s="13">
        <v>46418.86</v>
      </c>
      <c r="E38" s="19">
        <f t="shared" si="3"/>
        <v>1.5022284789644011</v>
      </c>
      <c r="F38" s="22">
        <v>96689.690898692905</v>
      </c>
      <c r="G38" s="21">
        <f t="shared" si="0"/>
        <v>0.6640848450167921</v>
      </c>
    </row>
    <row r="39" spans="1:8">
      <c r="A39" s="72" t="s">
        <v>60</v>
      </c>
      <c r="B39" s="80" t="s">
        <v>61</v>
      </c>
      <c r="C39" s="81" t="s">
        <v>21</v>
      </c>
      <c r="D39" s="13">
        <v>29.46</v>
      </c>
      <c r="E39" s="19">
        <f t="shared" si="3"/>
        <v>9.5339805825242724E-4</v>
      </c>
      <c r="F39" s="22">
        <v>81884.569124811052</v>
      </c>
      <c r="G39" s="21">
        <f t="shared" si="0"/>
        <v>0.56240019893632798</v>
      </c>
    </row>
    <row r="40" spans="1:8">
      <c r="A40" s="72" t="s">
        <v>62</v>
      </c>
      <c r="B40" s="80" t="s">
        <v>66</v>
      </c>
      <c r="C40" s="83" t="s">
        <v>89</v>
      </c>
      <c r="D40" s="13">
        <v>351.39</v>
      </c>
      <c r="E40" s="19">
        <f t="shared" si="3"/>
        <v>1.1371844660194174E-2</v>
      </c>
      <c r="F40" s="22">
        <v>76454.551376339077</v>
      </c>
      <c r="G40" s="21">
        <f t="shared" si="0"/>
        <v>0.52510571116398996</v>
      </c>
    </row>
    <row r="41" spans="1:8">
      <c r="A41" s="72" t="s">
        <v>64</v>
      </c>
      <c r="B41" s="80" t="s">
        <v>63</v>
      </c>
      <c r="C41" s="83" t="s">
        <v>19</v>
      </c>
      <c r="D41" s="13">
        <v>351.5</v>
      </c>
      <c r="E41" s="19">
        <f t="shared" si="3"/>
        <v>1.1375404530744338E-2</v>
      </c>
      <c r="F41" s="22">
        <v>40542.13561965189</v>
      </c>
      <c r="G41" s="21">
        <f t="shared" si="0"/>
        <v>0.27845179356127464</v>
      </c>
    </row>
    <row r="42" spans="1:8">
      <c r="A42" s="72" t="s">
        <v>65</v>
      </c>
      <c r="B42" s="80" t="s">
        <v>46</v>
      </c>
      <c r="C42" s="83" t="s">
        <v>23</v>
      </c>
      <c r="D42" s="13">
        <v>7.94</v>
      </c>
      <c r="E42" s="19">
        <f t="shared" si="3"/>
        <v>2.5695792880258903E-4</v>
      </c>
      <c r="F42" s="22">
        <v>13047.27773108863</v>
      </c>
      <c r="G42" s="21">
        <f t="shared" si="0"/>
        <v>8.9611408718012209E-2</v>
      </c>
    </row>
    <row r="43" spans="1:8" ht="36">
      <c r="A43" s="6">
        <v>6</v>
      </c>
      <c r="B43" s="49" t="s">
        <v>102</v>
      </c>
      <c r="C43" s="40" t="s">
        <v>78</v>
      </c>
      <c r="D43" s="9"/>
      <c r="E43" s="10"/>
      <c r="F43" s="14">
        <f>(87360+5144.60232)*1.18*1.2+H43</f>
        <v>264380.02070441702</v>
      </c>
      <c r="G43" s="12">
        <f t="shared" si="0"/>
        <v>1.8158167995281338</v>
      </c>
      <c r="H43">
        <v>133393.50381929701</v>
      </c>
    </row>
    <row r="44" spans="1:8" ht="26.25" customHeight="1">
      <c r="A44" s="6">
        <v>7</v>
      </c>
      <c r="B44" s="24" t="s">
        <v>67</v>
      </c>
      <c r="C44" s="40" t="s">
        <v>68</v>
      </c>
      <c r="D44" s="10">
        <v>2520</v>
      </c>
      <c r="E44" s="10">
        <f t="shared" ref="E44:E47" si="4">D44/12/5150</f>
        <v>4.0776699029126215E-2</v>
      </c>
      <c r="F44" s="14">
        <f>4874.966096/1.18*1.2</f>
        <v>4957.5926400000008</v>
      </c>
      <c r="G44" s="12">
        <f t="shared" si="0"/>
        <v>3.4049774173342567E-2</v>
      </c>
    </row>
    <row r="45" spans="1:8" ht="24">
      <c r="A45" s="6">
        <v>10</v>
      </c>
      <c r="B45" s="24" t="s">
        <v>92</v>
      </c>
      <c r="C45" s="64" t="s">
        <v>94</v>
      </c>
      <c r="D45" s="10"/>
      <c r="E45" s="9"/>
      <c r="F45" s="14">
        <f>369131.96947573/1.18*1.2</f>
        <v>375388.44353464065</v>
      </c>
      <c r="G45" s="12">
        <f>F45/12/$C$5</f>
        <v>2.5782456643386236</v>
      </c>
    </row>
    <row r="46" spans="1:8" ht="25.5">
      <c r="A46" s="6">
        <v>8</v>
      </c>
      <c r="B46" s="24" t="s">
        <v>69</v>
      </c>
      <c r="C46" s="64" t="s">
        <v>100</v>
      </c>
      <c r="D46" s="10"/>
      <c r="E46" s="9"/>
      <c r="F46" s="14">
        <v>71836.128000000012</v>
      </c>
      <c r="G46" s="12">
        <f t="shared" si="0"/>
        <v>0.49338542181782225</v>
      </c>
    </row>
    <row r="47" spans="1:8" ht="38.25">
      <c r="A47" s="6">
        <v>9</v>
      </c>
      <c r="B47" s="24" t="s">
        <v>86</v>
      </c>
      <c r="C47" s="64" t="s">
        <v>100</v>
      </c>
      <c r="D47" s="10">
        <v>27000</v>
      </c>
      <c r="E47" s="9">
        <f t="shared" si="4"/>
        <v>0.43689320388349512</v>
      </c>
      <c r="F47" s="14">
        <v>49048.272000000004</v>
      </c>
      <c r="G47" s="12">
        <f t="shared" si="0"/>
        <v>0.33687370190881216</v>
      </c>
    </row>
    <row r="48" spans="1:8" ht="25.5">
      <c r="A48" s="6">
        <v>11</v>
      </c>
      <c r="B48" s="24" t="s">
        <v>93</v>
      </c>
      <c r="C48" s="64" t="s">
        <v>70</v>
      </c>
      <c r="D48" s="10"/>
      <c r="E48" s="9"/>
      <c r="F48" s="14">
        <v>327927.60000000003</v>
      </c>
      <c r="G48" s="12">
        <f t="shared" si="0"/>
        <v>2.2522747502719813</v>
      </c>
    </row>
    <row r="49" spans="1:7" ht="25.5">
      <c r="A49" s="6"/>
      <c r="B49" s="24" t="s">
        <v>97</v>
      </c>
      <c r="C49" s="64"/>
      <c r="D49" s="10"/>
      <c r="E49" s="9"/>
      <c r="F49" s="14">
        <f>F48+F45+F47+F46+F44+F43+F25+F16+F15+F14+F12</f>
        <v>4105629.2119470248</v>
      </c>
      <c r="G49" s="12">
        <f>F49/12/$C$5</f>
        <v>28.198312700874627</v>
      </c>
    </row>
    <row r="50" spans="1:7" ht="86.25" customHeight="1">
      <c r="A50" s="15"/>
      <c r="B50" s="37" t="s">
        <v>71</v>
      </c>
      <c r="C50" s="50" t="s">
        <v>87</v>
      </c>
      <c r="D50" s="25">
        <v>103518.68</v>
      </c>
      <c r="E50" s="25">
        <f>D50/12/5150</f>
        <v>1.675059546925566</v>
      </c>
      <c r="F50" s="25">
        <v>794447.14162554557</v>
      </c>
      <c r="G50" s="25">
        <f>F50/12/$C$5</f>
        <v>5.4564276916885452</v>
      </c>
    </row>
    <row r="51" spans="1:7" ht="38.25">
      <c r="A51" s="26"/>
      <c r="B51" s="24" t="s">
        <v>72</v>
      </c>
      <c r="C51" s="41"/>
      <c r="D51" s="27" t="e">
        <f>#REF!+D50</f>
        <v>#REF!</v>
      </c>
      <c r="E51" s="28" t="e">
        <f>#REF!+E50</f>
        <v>#REF!</v>
      </c>
      <c r="F51" s="14">
        <f>F50+F49</f>
        <v>4900076.3535725707</v>
      </c>
      <c r="G51" s="25">
        <f>F51/12/$C$5</f>
        <v>33.654740392563177</v>
      </c>
    </row>
    <row r="52" spans="1:7" hidden="1">
      <c r="A52" s="87" t="s">
        <v>73</v>
      </c>
      <c r="B52" s="88"/>
      <c r="C52" s="88"/>
      <c r="D52" s="88"/>
      <c r="E52" s="88"/>
      <c r="F52" s="88"/>
      <c r="G52" s="89"/>
    </row>
    <row r="53" spans="1:7" hidden="1">
      <c r="A53" s="29">
        <v>1</v>
      </c>
      <c r="B53" s="24" t="s">
        <v>95</v>
      </c>
      <c r="C53" s="52" t="s">
        <v>96</v>
      </c>
      <c r="D53" s="27"/>
      <c r="E53" s="28"/>
      <c r="F53" s="14">
        <v>4065615.4239999987</v>
      </c>
      <c r="G53" s="12">
        <f>F53/12/$C$5</f>
        <v>27.923489708678108</v>
      </c>
    </row>
    <row r="54" spans="1:7" s="53" customFormat="1" ht="22.5" hidden="1">
      <c r="A54" s="54"/>
      <c r="B54" s="55"/>
      <c r="C54" s="52"/>
      <c r="D54" s="56"/>
      <c r="E54" s="56"/>
      <c r="F54" s="57"/>
      <c r="G54" s="57" t="s">
        <v>81</v>
      </c>
    </row>
    <row r="55" spans="1:7" ht="45" hidden="1">
      <c r="A55" s="6">
        <v>9</v>
      </c>
      <c r="B55" s="43" t="s">
        <v>80</v>
      </c>
      <c r="C55" s="52" t="s">
        <v>82</v>
      </c>
      <c r="D55" s="30">
        <f>310*87</f>
        <v>26970</v>
      </c>
      <c r="E55" s="30" t="e">
        <f>C55/#REF!</f>
        <v>#VALUE!</v>
      </c>
      <c r="F55" s="31">
        <v>175976.28</v>
      </c>
      <c r="G55" s="31">
        <v>227</v>
      </c>
    </row>
    <row r="56" spans="1:7" ht="21.75" hidden="1" customHeight="1">
      <c r="A56" s="29">
        <v>1</v>
      </c>
      <c r="B56" s="24" t="s">
        <v>99</v>
      </c>
      <c r="C56" s="52"/>
      <c r="D56" s="27"/>
      <c r="E56" s="28"/>
      <c r="F56" s="14">
        <f>12600*1.2*12</f>
        <v>181440</v>
      </c>
      <c r="G56" s="12">
        <f>F56/12/$C$5</f>
        <v>1.2461675403026407</v>
      </c>
    </row>
    <row r="57" spans="1:7">
      <c r="A57" s="42"/>
      <c r="B57" s="42"/>
      <c r="C57" s="65"/>
      <c r="D57" s="42"/>
      <c r="E57" s="42"/>
      <c r="F57" s="42"/>
      <c r="G57" s="42"/>
    </row>
    <row r="58" spans="1:7">
      <c r="A58" s="42"/>
      <c r="B58" s="42"/>
      <c r="C58" s="65"/>
      <c r="D58" s="42"/>
      <c r="E58" s="42"/>
      <c r="F58" s="42"/>
      <c r="G58" s="42"/>
    </row>
    <row r="59" spans="1:7">
      <c r="A59" s="36"/>
      <c r="B59" s="86" t="s">
        <v>74</v>
      </c>
      <c r="C59" s="86"/>
      <c r="D59" s="36"/>
      <c r="E59" s="36"/>
      <c r="F59" s="86" t="s">
        <v>75</v>
      </c>
      <c r="G59" s="86"/>
    </row>
    <row r="60" spans="1:7">
      <c r="A60" s="36"/>
      <c r="B60" s="69"/>
      <c r="C60" s="66"/>
      <c r="D60" s="36"/>
      <c r="E60" s="36"/>
      <c r="F60" s="69"/>
      <c r="G60" s="69"/>
    </row>
    <row r="61" spans="1:7">
      <c r="A61" s="36"/>
      <c r="B61" s="36"/>
      <c r="C61" s="65"/>
      <c r="D61" s="36"/>
      <c r="E61" s="36"/>
      <c r="F61" s="36"/>
      <c r="G61" s="36"/>
    </row>
    <row r="62" spans="1:7">
      <c r="A62" s="36"/>
      <c r="B62" s="36" t="s">
        <v>76</v>
      </c>
      <c r="C62" s="65"/>
      <c r="D62" s="36"/>
      <c r="E62" s="36"/>
      <c r="F62" s="86" t="s">
        <v>77</v>
      </c>
      <c r="G62" s="86"/>
    </row>
    <row r="63" spans="1:7">
      <c r="A63" s="36"/>
      <c r="B63" s="36"/>
      <c r="C63" s="65"/>
      <c r="D63" s="36"/>
      <c r="E63" s="36"/>
      <c r="F63" s="69"/>
      <c r="G63" s="69"/>
    </row>
    <row r="64" spans="1:7" ht="19.5" customHeight="1">
      <c r="A64" s="36"/>
      <c r="B64" s="36"/>
      <c r="C64" s="65"/>
      <c r="D64" s="36"/>
      <c r="E64" s="36"/>
      <c r="F64" s="36"/>
      <c r="G64" s="36"/>
    </row>
    <row r="65" spans="1:7">
      <c r="A65" s="36"/>
      <c r="B65" s="36"/>
      <c r="C65" s="65"/>
      <c r="D65" s="36"/>
      <c r="E65" s="36"/>
      <c r="F65" s="36"/>
      <c r="G65" s="36"/>
    </row>
    <row r="66" spans="1:7">
      <c r="A66" s="36"/>
      <c r="B66" s="36"/>
      <c r="C66" s="65"/>
      <c r="D66" s="36"/>
      <c r="E66" s="36"/>
      <c r="F66" s="36"/>
      <c r="G66" s="36"/>
    </row>
    <row r="67" spans="1:7">
      <c r="A67" s="36"/>
      <c r="B67" s="36"/>
      <c r="C67" s="65"/>
      <c r="D67" s="36"/>
      <c r="E67" s="36"/>
      <c r="F67" s="36"/>
      <c r="G67" s="36"/>
    </row>
    <row r="68" spans="1:7">
      <c r="A68" s="36"/>
      <c r="B68" s="36"/>
      <c r="C68" s="65"/>
      <c r="D68" s="36"/>
      <c r="E68" s="36"/>
      <c r="F68" s="36"/>
      <c r="G68" s="36"/>
    </row>
    <row r="69" spans="1:7">
      <c r="A69" s="36"/>
      <c r="B69" s="36"/>
      <c r="C69" s="65"/>
      <c r="D69" s="36"/>
      <c r="E69" s="36"/>
      <c r="F69" s="36"/>
      <c r="G69" s="36"/>
    </row>
    <row r="70" spans="1:7">
      <c r="A70" s="36"/>
      <c r="B70" s="36"/>
      <c r="C70" s="65"/>
      <c r="D70" s="36"/>
      <c r="E70" s="36"/>
      <c r="F70" s="36"/>
      <c r="G70" s="36"/>
    </row>
    <row r="71" spans="1:7">
      <c r="A71" s="36"/>
      <c r="B71" s="36"/>
      <c r="C71" s="65"/>
      <c r="D71" s="36"/>
      <c r="E71" s="36"/>
      <c r="F71" s="36"/>
      <c r="G71" s="36"/>
    </row>
    <row r="72" spans="1:7">
      <c r="A72" s="36"/>
      <c r="B72" s="36"/>
      <c r="C72" s="65"/>
      <c r="D72" s="36"/>
      <c r="E72" s="36"/>
      <c r="F72" s="36"/>
      <c r="G72" s="36"/>
    </row>
    <row r="73" spans="1:7">
      <c r="A73" s="36"/>
      <c r="B73" s="36"/>
      <c r="C73" s="65"/>
      <c r="D73" s="36"/>
      <c r="E73" s="36"/>
      <c r="F73" s="36"/>
      <c r="G73" s="36"/>
    </row>
    <row r="74" spans="1:7">
      <c r="A74" s="36"/>
      <c r="B74" s="36"/>
      <c r="C74" s="65"/>
      <c r="D74" s="36"/>
      <c r="E74" s="36"/>
      <c r="F74" s="36"/>
      <c r="G74" s="36"/>
    </row>
    <row r="75" spans="1:7" s="33" customFormat="1">
      <c r="A75" s="36"/>
      <c r="B75" s="36"/>
      <c r="C75" s="65"/>
      <c r="D75" s="36"/>
      <c r="E75" s="36"/>
      <c r="F75" s="36"/>
      <c r="G75" s="36"/>
    </row>
    <row r="76" spans="1:7" s="33" customFormat="1">
      <c r="A76" s="36"/>
      <c r="B76" s="36"/>
      <c r="C76" s="65"/>
      <c r="D76" s="36"/>
      <c r="E76" s="36"/>
      <c r="F76" s="36"/>
      <c r="G76" s="36"/>
    </row>
    <row r="77" spans="1:7" s="33" customFormat="1">
      <c r="A77" s="36"/>
      <c r="B77" s="36"/>
      <c r="C77" s="65"/>
      <c r="D77" s="36"/>
      <c r="E77" s="36"/>
      <c r="F77" s="36"/>
      <c r="G77" s="36"/>
    </row>
    <row r="78" spans="1:7" s="33" customFormat="1">
      <c r="A78" s="36"/>
      <c r="B78" s="36"/>
      <c r="C78" s="65"/>
      <c r="D78" s="36"/>
      <c r="E78" s="36"/>
      <c r="F78" s="36"/>
      <c r="G78" s="36"/>
    </row>
    <row r="79" spans="1:7" s="33" customFormat="1">
      <c r="A79" s="36"/>
      <c r="B79" s="36"/>
      <c r="C79" s="65"/>
      <c r="D79" s="36"/>
      <c r="E79" s="36"/>
      <c r="F79" s="36"/>
      <c r="G79" s="36"/>
    </row>
    <row r="80" spans="1:7" s="33" customFormat="1">
      <c r="A80" s="36"/>
      <c r="B80" s="36"/>
      <c r="C80" s="65"/>
      <c r="D80" s="36"/>
      <c r="E80" s="36"/>
      <c r="F80" s="36"/>
      <c r="G80" s="36"/>
    </row>
    <row r="81" spans="1:7" s="33" customFormat="1">
      <c r="A81" s="36"/>
      <c r="B81" s="36"/>
      <c r="C81" s="65"/>
      <c r="D81" s="36"/>
      <c r="E81" s="36"/>
      <c r="F81" s="36"/>
      <c r="G81" s="36"/>
    </row>
    <row r="82" spans="1:7" s="33" customFormat="1">
      <c r="A82" s="36"/>
      <c r="B82" s="36"/>
      <c r="C82" s="65"/>
      <c r="D82" s="36"/>
      <c r="E82" s="36"/>
      <c r="F82" s="36"/>
      <c r="G82" s="36"/>
    </row>
    <row r="83" spans="1:7" s="33" customFormat="1">
      <c r="A83" s="36"/>
      <c r="B83" s="36"/>
      <c r="C83" s="65"/>
      <c r="D83" s="36"/>
      <c r="E83" s="36"/>
      <c r="F83" s="36"/>
      <c r="G83" s="36"/>
    </row>
    <row r="84" spans="1:7" s="33" customFormat="1">
      <c r="A84" s="36"/>
      <c r="B84" s="36"/>
      <c r="C84" s="65"/>
      <c r="D84" s="36"/>
      <c r="E84" s="36"/>
      <c r="F84" s="36"/>
      <c r="G84" s="36"/>
    </row>
    <row r="85" spans="1:7" s="33" customFormat="1">
      <c r="A85" s="36"/>
      <c r="B85" s="36"/>
      <c r="C85" s="65"/>
      <c r="D85" s="36"/>
      <c r="E85" s="36"/>
      <c r="F85" s="36"/>
      <c r="G85" s="36"/>
    </row>
    <row r="86" spans="1:7" s="33" customFormat="1">
      <c r="A86" s="36"/>
      <c r="B86" s="36"/>
      <c r="C86" s="65"/>
      <c r="D86" s="36"/>
      <c r="E86" s="36"/>
      <c r="F86" s="36"/>
      <c r="G86" s="36"/>
    </row>
    <row r="87" spans="1:7" s="33" customFormat="1">
      <c r="A87" s="36"/>
      <c r="B87" s="36"/>
      <c r="C87" s="65"/>
      <c r="D87" s="36"/>
      <c r="E87" s="36"/>
      <c r="F87" s="36"/>
      <c r="G87" s="36"/>
    </row>
    <row r="88" spans="1:7" s="33" customFormat="1">
      <c r="A88" s="36"/>
      <c r="B88" s="36"/>
      <c r="C88" s="65"/>
      <c r="D88" s="36"/>
      <c r="E88" s="36"/>
      <c r="F88" s="36"/>
      <c r="G88" s="36"/>
    </row>
    <row r="89" spans="1:7" s="33" customFormat="1">
      <c r="A89" s="36"/>
      <c r="B89" s="36"/>
      <c r="C89" s="65"/>
      <c r="D89" s="36"/>
      <c r="E89" s="36"/>
      <c r="F89" s="36"/>
      <c r="G89" s="36"/>
    </row>
    <row r="90" spans="1:7" s="33" customFormat="1">
      <c r="A90" s="36"/>
      <c r="B90" s="36"/>
      <c r="C90" s="65"/>
      <c r="D90" s="36"/>
      <c r="E90" s="36"/>
      <c r="F90" s="36"/>
      <c r="G90" s="36"/>
    </row>
    <row r="91" spans="1:7" s="33" customFormat="1">
      <c r="A91" s="36"/>
      <c r="B91" s="36"/>
      <c r="C91" s="65"/>
      <c r="D91" s="36"/>
      <c r="E91" s="36"/>
      <c r="F91" s="36"/>
      <c r="G91" s="36"/>
    </row>
    <row r="92" spans="1:7" s="33" customFormat="1">
      <c r="A92" s="36"/>
      <c r="B92" s="36"/>
      <c r="C92" s="65"/>
      <c r="D92" s="36"/>
      <c r="E92" s="36"/>
      <c r="F92" s="36"/>
      <c r="G92" s="36"/>
    </row>
    <row r="93" spans="1:7" s="33" customFormat="1">
      <c r="A93" s="36"/>
      <c r="B93" s="36"/>
      <c r="C93" s="65"/>
      <c r="D93" s="36"/>
      <c r="E93" s="36"/>
      <c r="F93" s="36"/>
      <c r="G93" s="36"/>
    </row>
    <row r="94" spans="1:7" s="33" customFormat="1">
      <c r="A94" s="36"/>
      <c r="B94" s="36"/>
      <c r="C94" s="65"/>
      <c r="D94" s="36"/>
      <c r="E94" s="36"/>
      <c r="F94" s="36"/>
      <c r="G94" s="36"/>
    </row>
    <row r="95" spans="1:7" s="33" customFormat="1">
      <c r="A95" s="36"/>
      <c r="B95" s="36"/>
      <c r="C95" s="65"/>
      <c r="D95" s="36"/>
      <c r="E95" s="36"/>
      <c r="F95" s="36"/>
      <c r="G95" s="36"/>
    </row>
    <row r="96" spans="1:7" s="33" customFormat="1">
      <c r="A96" s="36"/>
      <c r="B96" s="36"/>
      <c r="C96" s="65"/>
      <c r="D96" s="36"/>
      <c r="E96" s="36"/>
      <c r="F96" s="36"/>
      <c r="G96" s="36"/>
    </row>
    <row r="97" spans="1:7" s="33" customFormat="1">
      <c r="A97" s="36"/>
      <c r="B97" s="36"/>
      <c r="C97" s="65"/>
      <c r="D97" s="36"/>
      <c r="E97" s="36"/>
      <c r="F97" s="36"/>
      <c r="G97" s="36"/>
    </row>
    <row r="98" spans="1:7" s="33" customFormat="1">
      <c r="A98" s="36"/>
      <c r="B98" s="36"/>
      <c r="C98" s="65"/>
      <c r="D98" s="36"/>
      <c r="E98" s="36"/>
      <c r="F98" s="36"/>
      <c r="G98" s="36"/>
    </row>
    <row r="99" spans="1:7">
      <c r="A99" s="36"/>
      <c r="B99" s="36"/>
      <c r="C99" s="65"/>
      <c r="D99" s="36"/>
      <c r="E99" s="36"/>
      <c r="F99" s="36"/>
      <c r="G99" s="36"/>
    </row>
  </sheetData>
  <mergeCells count="21">
    <mergeCell ref="A52:G52"/>
    <mergeCell ref="B59:C59"/>
    <mergeCell ref="F59:G59"/>
    <mergeCell ref="F62:G62"/>
    <mergeCell ref="A8:B8"/>
    <mergeCell ref="C8:G8"/>
    <mergeCell ref="A9:B9"/>
    <mergeCell ref="C9:G9"/>
    <mergeCell ref="A10:B10"/>
    <mergeCell ref="B11:E11"/>
    <mergeCell ref="A5:B5"/>
    <mergeCell ref="C5:G5"/>
    <mergeCell ref="A6:B6"/>
    <mergeCell ref="C6:G6"/>
    <mergeCell ref="A7:B7"/>
    <mergeCell ref="C7:G7"/>
    <mergeCell ref="C1:G1"/>
    <mergeCell ref="C2:G2"/>
    <mergeCell ref="A3:G3"/>
    <mergeCell ref="A4:B4"/>
    <mergeCell ref="C4:G4"/>
  </mergeCells>
  <pageMargins left="0.35433070866141736" right="0.35433070866141736" top="0.55118110236220474" bottom="0.55118110236220474" header="0" footer="0"/>
  <pageSetup scale="82" orientation="portrait" r:id="rId1"/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Ф-66.9+4%</vt:lpstr>
      <vt:lpstr>Ф-66.9+4% (для отчета)</vt:lpstr>
      <vt:lpstr>'Ф-66.9+4%'!Область_печати</vt:lpstr>
      <vt:lpstr>'Ф-66.9+4% (для отчета)'!Область_печати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user</cp:lastModifiedBy>
  <cp:lastPrinted>2021-03-11T08:55:05Z</cp:lastPrinted>
  <dcterms:created xsi:type="dcterms:W3CDTF">2013-11-22T03:06:34Z</dcterms:created>
  <dcterms:modified xsi:type="dcterms:W3CDTF">2021-04-12T01:13:59Z</dcterms:modified>
</cp:coreProperties>
</file>