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75" windowHeight="11955"/>
  </bookViews>
  <sheets>
    <sheet name="50+9%" sheetId="1" r:id="rId1"/>
  </sheets>
  <definedNames>
    <definedName name="_xlnm.Print_Area" localSheetId="0">'50+9%'!$A$1:$I$67</definedName>
  </definedNames>
  <calcPr calcId="125725"/>
</workbook>
</file>

<file path=xl/calcChain.xml><?xml version="1.0" encoding="utf-8"?>
<calcChain xmlns="http://schemas.openxmlformats.org/spreadsheetml/2006/main">
  <c r="H54" i="1"/>
  <c r="H57"/>
  <c r="I57"/>
  <c r="H37" l="1"/>
  <c r="H36" s="1"/>
  <c r="H45"/>
  <c r="I45" s="1"/>
  <c r="H52"/>
  <c r="H50"/>
  <c r="H48"/>
  <c r="H47"/>
  <c r="I47" s="1"/>
  <c r="I15"/>
  <c r="I16"/>
  <c r="I17"/>
  <c r="I18"/>
  <c r="I19"/>
  <c r="I20"/>
  <c r="I21"/>
  <c r="I22"/>
  <c r="I23"/>
  <c r="I24"/>
  <c r="I25"/>
  <c r="I27"/>
  <c r="I28"/>
  <c r="I29"/>
  <c r="I30"/>
  <c r="I31"/>
  <c r="I32"/>
  <c r="I33"/>
  <c r="I34"/>
  <c r="I35"/>
  <c r="I37"/>
  <c r="I38"/>
  <c r="I39"/>
  <c r="I40"/>
  <c r="I41"/>
  <c r="I42"/>
  <c r="I43"/>
  <c r="I44"/>
  <c r="I46"/>
  <c r="I48"/>
  <c r="I49"/>
  <c r="I50"/>
  <c r="I51"/>
  <c r="I52"/>
  <c r="I14"/>
  <c r="H61"/>
  <c r="H18"/>
  <c r="H19"/>
  <c r="H15" l="1"/>
  <c r="H16"/>
  <c r="H51" l="1"/>
  <c r="H49"/>
  <c r="H46"/>
  <c r="H40"/>
  <c r="I36" s="1"/>
  <c r="H32"/>
  <c r="H27" s="1"/>
  <c r="H17"/>
  <c r="H14"/>
  <c r="H26" l="1"/>
  <c r="E52"/>
  <c r="E51"/>
  <c r="I26" l="1"/>
  <c r="H53"/>
  <c r="G8"/>
  <c r="I53" l="1"/>
  <c r="I54" l="1"/>
  <c r="H55"/>
  <c r="I55" s="1"/>
  <c r="G61"/>
  <c r="I61" s="1"/>
  <c r="E54"/>
  <c r="F54" s="1"/>
  <c r="E50"/>
  <c r="E49"/>
  <c r="E48"/>
  <c r="E47"/>
  <c r="E43"/>
  <c r="E42"/>
  <c r="E41"/>
  <c r="E40"/>
  <c r="E39"/>
  <c r="E38"/>
  <c r="E37"/>
  <c r="D36"/>
  <c r="E35"/>
  <c r="E34"/>
  <c r="E33"/>
  <c r="E32"/>
  <c r="E31"/>
  <c r="E30"/>
  <c r="E29"/>
  <c r="E28"/>
  <c r="D27"/>
  <c r="E25"/>
  <c r="E24"/>
  <c r="E23"/>
  <c r="E22"/>
  <c r="E21"/>
  <c r="E20"/>
  <c r="E19"/>
  <c r="D18"/>
  <c r="E17"/>
  <c r="E16"/>
  <c r="E14"/>
  <c r="E18" l="1"/>
  <c r="E27"/>
  <c r="D26"/>
  <c r="E26" s="1"/>
  <c r="E53"/>
  <c r="F14" s="1"/>
  <c r="D53"/>
</calcChain>
</file>

<file path=xl/sharedStrings.xml><?xml version="1.0" encoding="utf-8"?>
<sst xmlns="http://schemas.openxmlformats.org/spreadsheetml/2006/main" count="182" uniqueCount="145">
  <si>
    <t>Приложение №____________</t>
  </si>
  <si>
    <t>к Договору управления многоквартирным домом____</t>
  </si>
  <si>
    <t>Характеристика МКД</t>
  </si>
  <si>
    <t>12-ти этажный кирпичный многоквартирный дом (от 10 до 30 лет эксплуатации)</t>
  </si>
  <si>
    <t>Количество подъездов</t>
  </si>
  <si>
    <t>Общая площадь помещений собственников</t>
  </si>
  <si>
    <t>Площадь жилых помещений</t>
  </si>
  <si>
    <t>Площадь нежилых помещений</t>
  </si>
  <si>
    <t>Перечень обязательных видов работ и услуг по содержанию и ремонту общего имущества  дома</t>
  </si>
  <si>
    <t>Условия выполнения работ, оказания услуг</t>
  </si>
  <si>
    <r>
      <t xml:space="preserve">Стоимость работ и услуг в </t>
    </r>
    <r>
      <rPr>
        <b/>
        <u/>
        <sz val="10"/>
        <color indexed="8"/>
        <rFont val="Times New Roman"/>
        <family val="1"/>
        <charset val="204"/>
      </rPr>
      <t>год,</t>
    </r>
    <r>
      <rPr>
        <sz val="10"/>
        <color theme="1"/>
        <rFont val="Times New Roman"/>
        <family val="1"/>
        <charset val="204"/>
      </rPr>
      <t xml:space="preserve"> руб.</t>
    </r>
  </si>
  <si>
    <t>Цена работ и услуг на 1 кв.м. площади помещений в месяц, руб.</t>
  </si>
  <si>
    <t>Размер платы за 1 кв.м. площади помещений в месяц, руб.</t>
  </si>
  <si>
    <t>Сумма затрат в год, руб.</t>
  </si>
  <si>
    <t>1.</t>
  </si>
  <si>
    <t>Техническое обслуживание внутридомового инженерного оборудования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</si>
  <si>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</si>
  <si>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t>2.</t>
  </si>
  <si>
    <t>Техническое обслуживание конструктивных элементов зданий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</si>
  <si>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</si>
  <si>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3.</t>
  </si>
  <si>
    <t>Аварийно-ремонтное обслуживание</t>
  </si>
  <si>
    <t>4.</t>
  </si>
  <si>
    <t>Санитарное содержание лестничных клеток</t>
  </si>
  <si>
    <t>4.1.</t>
  </si>
  <si>
    <t>нижние три этажа - 5 раз в неделю, выше третьего этажа и места перед загрузочными клапанами - 2 раза в неделю</t>
  </si>
  <si>
    <t>4.2.</t>
  </si>
  <si>
    <t>мытье лестничных площадок и маршей</t>
  </si>
  <si>
    <t>1 раз в месяц</t>
  </si>
  <si>
    <t>4.3.</t>
  </si>
  <si>
    <t>2 раза в неделю</t>
  </si>
  <si>
    <t>5 раза в неделю</t>
  </si>
  <si>
    <t>4.4.</t>
  </si>
  <si>
    <t>1 раз в год</t>
  </si>
  <si>
    <t>2 раза в год</t>
  </si>
  <si>
    <t>4.5.</t>
  </si>
  <si>
    <t>4.6.</t>
  </si>
  <si>
    <t>4.7.</t>
  </si>
  <si>
    <t>мытье окон</t>
  </si>
  <si>
    <t>1 раз в неделю</t>
  </si>
  <si>
    <t>5 раз в неделю</t>
  </si>
  <si>
    <t>5.</t>
  </si>
  <si>
    <t>Уборка земельного участка, входящего в состав общего имущества дома</t>
  </si>
  <si>
    <t>5.1.</t>
  </si>
  <si>
    <t>холодный период</t>
  </si>
  <si>
    <t>5.1.1.</t>
  </si>
  <si>
    <t>подметание территории</t>
  </si>
  <si>
    <t>асфальт  1 класса - 1 раз в двое суток, асфальт 2 и 3 класса - 1 раз в сутки</t>
  </si>
  <si>
    <t>5.1.2.</t>
  </si>
  <si>
    <t>сдвигание свежевыпавшего снега в дни сильных снегопадов</t>
  </si>
  <si>
    <t xml:space="preserve"> 2 раза в сутки в дни сильных снегопадов</t>
  </si>
  <si>
    <t>5.1.3.</t>
  </si>
  <si>
    <t>посыпка территории пескосмесью</t>
  </si>
  <si>
    <t xml:space="preserve"> в дни гололеда не менее 1 раза в день</t>
  </si>
  <si>
    <t>5.1.4.</t>
  </si>
  <si>
    <t>очистка от наледи и льда крышек люков и пожарных колодцев</t>
  </si>
  <si>
    <t>5.1.5.</t>
  </si>
  <si>
    <t>очистка участков территории от снега и наледи при механизированной уборке</t>
  </si>
  <si>
    <t>6 раз в холодный период</t>
  </si>
  <si>
    <t>5.1.6.</t>
  </si>
  <si>
    <t>очистка контейнерной площадки</t>
  </si>
  <si>
    <t>6 раз в неделю</t>
  </si>
  <si>
    <t>5.1.7.</t>
  </si>
  <si>
    <t>сметание снега со ступеней и площадки перед входом в подъезд</t>
  </si>
  <si>
    <t>4 раза в неделю</t>
  </si>
  <si>
    <t>протирка указателей</t>
  </si>
  <si>
    <t>2 раза за период</t>
  </si>
  <si>
    <t>1 раз за период</t>
  </si>
  <si>
    <t>5.2.</t>
  </si>
  <si>
    <t>теплый период</t>
  </si>
  <si>
    <t>5.2.1.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</si>
  <si>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</si>
  <si>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</si>
  <si>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5.2.2.</t>
  </si>
  <si>
    <t>частичная уборка территории в дни с осадками более 2 см</t>
  </si>
  <si>
    <t xml:space="preserve">асфальт  1, 2 и 3 класса - 50 % территории  1 раз в двое суток </t>
  </si>
  <si>
    <t>5.2.3.</t>
  </si>
  <si>
    <t>уборка газонов</t>
  </si>
  <si>
    <t>1 раз в двое суток</t>
  </si>
  <si>
    <t>5.2.4.</t>
  </si>
  <si>
    <t>подметание ступеней и площадок перед входом в подъезд</t>
  </si>
  <si>
    <t>5.2.5.</t>
  </si>
  <si>
    <t>уборка контейнерной площадки</t>
  </si>
  <si>
    <t>5.2.6.</t>
  </si>
  <si>
    <t xml:space="preserve">уборка приямков </t>
  </si>
  <si>
    <t>1 раза за период</t>
  </si>
  <si>
    <t>5.2.7.</t>
  </si>
  <si>
    <t>в течении летнего периода</t>
  </si>
  <si>
    <t>6.</t>
  </si>
  <si>
    <t>Обслуживание мусоропровода</t>
  </si>
  <si>
    <t>7.</t>
  </si>
  <si>
    <t>8.</t>
  </si>
  <si>
    <t>Автоуслуги по вывозу снега</t>
  </si>
  <si>
    <t>9.</t>
  </si>
  <si>
    <t>Сбор, вывоз и утилизация крупногабаритных бытовых отходов</t>
  </si>
  <si>
    <t>по мере необходимости (1 раз в неделю)</t>
  </si>
  <si>
    <t>10.</t>
  </si>
  <si>
    <t>Сбор, вывоз и утилизация твердых бытовых отходов</t>
  </si>
  <si>
    <t>не реже одного раза в сутки</t>
  </si>
  <si>
    <t>11.</t>
  </si>
  <si>
    <t>Дератизация, дезинсекция</t>
  </si>
  <si>
    <t>дератизация - 1 раз в квартал, дезинсекция - 2 раза в год</t>
  </si>
  <si>
    <t>12.</t>
  </si>
  <si>
    <t>Обслуживание  лифтов</t>
  </si>
  <si>
    <t>ежемесячно, согласно договору со специализированной организацией</t>
  </si>
  <si>
    <t>УПРАВЛЕНИЕ МНОГОКВАРТИРНЫМ ДОМОМ</t>
  </si>
  <si>
    <t>Директор ООО "КЖЭК "Горский"</t>
  </si>
  <si>
    <t>С.В. Занина</t>
  </si>
  <si>
    <t>Экономист</t>
  </si>
  <si>
    <t>Площадь дворовой территории</t>
  </si>
  <si>
    <t>М.А. Иващук</t>
  </si>
  <si>
    <t>Раздел 1. Содержание общего имущества дома</t>
  </si>
  <si>
    <t>м-н Горский, 50</t>
  </si>
  <si>
    <t>13.</t>
  </si>
  <si>
    <t>Перечень и периодичность 
работ и услуг по содержанию общего имущества 
многоквартирного дома № 50 м-на Горский 
с 01.01.2016 по 31.12.2016 гг.</t>
  </si>
  <si>
    <t>Проведение технических осмотров, профилактического ремонта и устранение незначительных неисправностей в системах отопления, водоснабжения, водоотведения, канализации,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ремонт изоляции, проверка исправности канализационных вытяжек и профилактическая прочистка канализации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</si>
  <si>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Проведение технических осмотров, профилактического ремонта и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выполнение других работ в соответствии с приложениями к договору управления № 5 и № 6. Устранение причин при обнаружении неисправности инженерных систем и т.д. в соответствии с перечнем, утвержденным постановлением Правительства РФ от 03.04.2013 № 290 и в соответствии с постановлением Правительства РФ от 27.09.2003 № 170 и на основании договора управления</t>
  </si>
  <si>
    <t>1.1.</t>
  </si>
  <si>
    <t>В том числе замена ламп накаливания и выключателей в местах общего пользования</t>
  </si>
  <si>
    <t>Замена трансформаторов тока измерительного комплекса учета электроэнергии (2 комплекта)</t>
  </si>
  <si>
    <r>
      <rPr>
        <u/>
        <sz val="12"/>
        <color theme="1"/>
        <rFont val="Times New Roman"/>
        <family val="1"/>
        <charset val="204"/>
      </rPr>
      <t>Примечание:</t>
    </r>
    <r>
      <rPr>
        <sz val="12"/>
        <color theme="1"/>
        <rFont val="Times New Roman"/>
        <family val="1"/>
        <charset val="204"/>
      </rPr>
      <t xml:space="preserve"> В случае непринятия решения о перечне, периодичность и стоимости работ и услуг по содержанию и ремонту общего имущества МКД, не проведению общего собрания по данному вопросу управляющая организация продолжит выполнение своих договорных обязательств по договору управления на тех условиях, которые указаны в данном перечне и будет производить начисления в соответствии с новым тарифом с 01.01.2016 года.</t>
    </r>
  </si>
  <si>
    <t>2016 (ТС+УР)</t>
  </si>
  <si>
    <t>2015 (ТС)</t>
  </si>
  <si>
    <t xml:space="preserve">% увеличения </t>
  </si>
  <si>
    <t>по мере необходимости (во время обильных снегопадов, с последующей корректировкой)</t>
  </si>
  <si>
    <t>ТЕКУЩЕЕ СОДЕРЖАНИЕ</t>
  </si>
  <si>
    <r>
      <rPr>
        <b/>
        <sz val="8"/>
        <color indexed="8"/>
        <rFont val="Times New Roman"/>
        <family val="1"/>
        <charset val="204"/>
      </rPr>
      <t>150 шт. - лампы ЛОН
40 шт. - выключатели</t>
    </r>
    <r>
      <rPr>
        <sz val="8"/>
        <color indexed="8"/>
        <rFont val="Times New Roman"/>
        <family val="1"/>
        <charset val="204"/>
      </rPr>
      <t xml:space="preserve">
ППР 2 раза в год, замена ламп в лифтовых холлах и на первых этажах - по заявкам, в межквартирных коридорах - по заявкам в рамках сумм, заложенных на данный вид работ, 
остальные материалы оплачиваются собственниками на основании счетов</t>
    </r>
  </si>
  <si>
    <t>благоустройство, кошение газонов</t>
  </si>
  <si>
    <r>
      <t>Техническое обслуживание ИТП</t>
    </r>
    <r>
      <rPr>
        <sz val="10"/>
        <color indexed="8"/>
        <rFont val="Times New Roman"/>
        <family val="1"/>
        <charset val="204"/>
      </rPr>
      <t xml:space="preserve"> (неавтоматизированный)</t>
    </r>
  </si>
  <si>
    <r>
      <t xml:space="preserve">Техническое обслуживание ОПУ </t>
    </r>
    <r>
      <rPr>
        <sz val="10"/>
        <color indexed="8"/>
        <rFont val="Times New Roman"/>
        <family val="1"/>
        <charset val="204"/>
      </rPr>
      <t>(тепловая энергия, горячее и холодное водоснабжение)</t>
    </r>
  </si>
  <si>
    <t xml:space="preserve"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 и др. </t>
  </si>
  <si>
    <t>Планирование работ по содержанию и ремонту общего имущества дома; планирование финансовых и технических ресурсов;  осуществление систематического контроля над качеством услуг и работ подрядных организаций и за исполнением договорных обязательств; проведение оплаты работ и услуг подрядных организаций в соответствии с заключенными договорами за надлежащее качество работ и услуг, сбор платежей с нанимателей и собственников помещение, в т.ч. за коммунальные услуги, взыскание задолженности по оплате ЖКУ; ведение технической документациипо МКД, работа с населением, в т.ч. рассмотрение обращений и жалоб по качеству обслуживания; выполнение диспетчерских функций по приему заявок от населения и функций, связанных с регистрацией граждан.</t>
  </si>
  <si>
    <t>круглосуточно на системах водоснабжения, водоотведения, теплоснабжения и энергообеспечения</t>
  </si>
  <si>
    <t>мытье полов кабины лифтов</t>
  </si>
  <si>
    <t>мытье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</si>
  <si>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влажная протирка стен, дверей, потолков и плафонов кабины лифта</t>
  </si>
  <si>
    <t>Профилактический осмотр, удаление мусора из мусороприемных камер, уборка мусороприемных камер, уборка загрузочных клапанов мусоропроводов, мойка нижней части ствола , очистка и дезинфекция всех элементов ствола мусоропровода (без I подъезда)</t>
  </si>
  <si>
    <t>первый этаж - 5 раз в неделю</t>
  </si>
  <si>
    <t>3 раза в месяц все этажи</t>
  </si>
  <si>
    <t xml:space="preserve">влажная протирка отопительных приборов </t>
  </si>
  <si>
    <t>влажная уборка лестничных площадок и маршей</t>
  </si>
  <si>
    <t>Дополнительные услуги</t>
  </si>
  <si>
    <t>уточнена площадь жилых и не жилых по свидетельствам</t>
  </si>
  <si>
    <t>ТЕКУЩЕЕ СОДЕРЖАНИЕ И УПРАВЛЕНЧЕСКИЕ РАСХОДЫ</t>
  </si>
  <si>
    <t>разовый сбор</t>
  </si>
</sst>
</file>

<file path=xl/styles.xml><?xml version="1.0" encoding="utf-8"?>
<styleSheet xmlns="http://schemas.openxmlformats.org/spreadsheetml/2006/main">
  <numFmts count="1">
    <numFmt numFmtId="164" formatCode="0.0"/>
  </numFmts>
  <fonts count="45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7.5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1" fillId="0" borderId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20" borderId="0" applyNumberFormat="0" applyBorder="0" applyAlignment="0" applyProtection="0"/>
    <xf numFmtId="0" fontId="23" fillId="8" borderId="5" applyNumberFormat="0" applyAlignment="0" applyProtection="0"/>
    <xf numFmtId="0" fontId="24" fillId="21" borderId="6" applyNumberFormat="0" applyAlignment="0" applyProtection="0"/>
    <xf numFmtId="0" fontId="25" fillId="21" borderId="5" applyNumberFormat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10" applyNumberFormat="0" applyFill="0" applyAlignment="0" applyProtection="0"/>
    <xf numFmtId="0" fontId="30" fillId="22" borderId="11" applyNumberFormat="0" applyAlignment="0" applyProtection="0"/>
    <xf numFmtId="0" fontId="31" fillId="0" borderId="0" applyNumberFormat="0" applyFill="0" applyBorder="0" applyAlignment="0" applyProtection="0"/>
    <xf numFmtId="0" fontId="32" fillId="23" borderId="0" applyNumberFormat="0" applyBorder="0" applyAlignment="0" applyProtection="0"/>
    <xf numFmtId="0" fontId="33" fillId="4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4" borderId="12" applyNumberFormat="0" applyFont="0" applyAlignment="0" applyProtection="0"/>
    <xf numFmtId="0" fontId="36" fillId="0" borderId="13" applyNumberFormat="0" applyFill="0" applyAlignment="0" applyProtection="0"/>
    <xf numFmtId="0" fontId="37" fillId="0" borderId="0" applyNumberFormat="0" applyFill="0" applyBorder="0" applyAlignment="0" applyProtection="0"/>
    <xf numFmtId="0" fontId="38" fillId="5" borderId="0" applyNumberFormat="0" applyBorder="0" applyAlignment="0" applyProtection="0"/>
  </cellStyleXfs>
  <cellXfs count="13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0" xfId="0" applyFont="1" applyFill="1"/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3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 applyFill="1"/>
    <xf numFmtId="0" fontId="4" fillId="0" borderId="0" xfId="0" applyFont="1" applyFill="1" applyAlignment="1">
      <alignment horizontal="center" vertical="center"/>
    </xf>
    <xf numFmtId="0" fontId="12" fillId="0" borderId="0" xfId="0" applyFont="1" applyFill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/>
    <xf numFmtId="0" fontId="15" fillId="0" borderId="0" xfId="0" applyFont="1" applyFill="1"/>
    <xf numFmtId="0" fontId="16" fillId="0" borderId="0" xfId="0" applyFont="1" applyFill="1"/>
    <xf numFmtId="4" fontId="16" fillId="2" borderId="0" xfId="0" applyNumberFormat="1" applyFont="1" applyFill="1"/>
    <xf numFmtId="0" fontId="16" fillId="0" borderId="0" xfId="0" applyFont="1" applyFill="1" applyAlignment="1">
      <alignment horizontal="center" vertical="center"/>
    </xf>
    <xf numFmtId="0" fontId="13" fillId="0" borderId="0" xfId="0" applyFont="1" applyFill="1"/>
    <xf numFmtId="0" fontId="1" fillId="0" borderId="0" xfId="0" applyFont="1" applyFill="1"/>
    <xf numFmtId="4" fontId="1" fillId="0" borderId="0" xfId="0" applyNumberFormat="1" applyFont="1" applyFill="1"/>
    <xf numFmtId="2" fontId="1" fillId="0" borderId="0" xfId="0" applyNumberFormat="1" applyFont="1" applyFill="1"/>
    <xf numFmtId="0" fontId="0" fillId="0" borderId="0" xfId="0" applyFont="1"/>
    <xf numFmtId="164" fontId="19" fillId="2" borderId="1" xfId="0" applyNumberFormat="1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2" fontId="20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center" vertical="center"/>
    </xf>
    <xf numFmtId="2" fontId="43" fillId="0" borderId="1" xfId="0" applyNumberFormat="1" applyFont="1" applyFill="1" applyBorder="1" applyAlignment="1">
      <alignment horizontal="center" vertical="center"/>
    </xf>
    <xf numFmtId="10" fontId="43" fillId="0" borderId="1" xfId="0" applyNumberFormat="1" applyFont="1" applyFill="1" applyBorder="1" applyAlignment="1">
      <alignment horizontal="center" vertical="center"/>
    </xf>
    <xf numFmtId="2" fontId="43" fillId="0" borderId="0" xfId="0" applyNumberFormat="1" applyFont="1" applyFill="1" applyBorder="1" applyAlignment="1">
      <alignment horizontal="center" vertical="center"/>
    </xf>
    <xf numFmtId="10" fontId="43" fillId="0" borderId="0" xfId="0" applyNumberFormat="1" applyFont="1" applyFill="1" applyBorder="1" applyAlignment="1">
      <alignment horizontal="center" vertical="center"/>
    </xf>
    <xf numFmtId="0" fontId="4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" fontId="7" fillId="2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3" fillId="0" borderId="14" xfId="0" applyNumberFormat="1" applyFont="1" applyFill="1" applyBorder="1" applyAlignment="1">
      <alignment horizontal="center" vertical="center" wrapText="1"/>
    </xf>
    <xf numFmtId="4" fontId="7" fillId="2" borderId="14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/>
    </xf>
    <xf numFmtId="2" fontId="3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9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 indent="13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43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view="pageBreakPreview" topLeftCell="A19" zoomScale="85" zoomScaleSheetLayoutView="85" workbookViewId="0">
      <selection activeCell="A13" sqref="A13:I13"/>
    </sheetView>
  </sheetViews>
  <sheetFormatPr defaultRowHeight="15"/>
  <cols>
    <col min="1" max="1" width="7" style="55" customWidth="1"/>
    <col min="2" max="2" width="43.140625" style="58" customWidth="1"/>
    <col min="3" max="3" width="66.28515625" style="58" hidden="1" customWidth="1"/>
    <col min="4" max="4" width="14.85546875" style="61" hidden="1" customWidth="1"/>
    <col min="5" max="6" width="16" style="58" hidden="1" customWidth="1"/>
    <col min="7" max="7" width="52.28515625" style="58" customWidth="1"/>
    <col min="8" max="8" width="13" style="59" customWidth="1"/>
    <col min="9" max="9" width="15.42578125" style="60" bestFit="1" customWidth="1"/>
    <col min="10" max="10" width="16" style="62" customWidth="1"/>
  </cols>
  <sheetData>
    <row r="1" spans="1:11">
      <c r="B1" s="103" t="s">
        <v>142</v>
      </c>
      <c r="C1" s="103"/>
      <c r="D1" s="103"/>
      <c r="E1" s="103"/>
      <c r="F1" s="103"/>
      <c r="G1" s="103"/>
      <c r="H1" s="103"/>
      <c r="I1" s="103"/>
    </row>
    <row r="2" spans="1:11">
      <c r="B2" s="102"/>
      <c r="C2" s="102"/>
      <c r="D2" s="102"/>
      <c r="E2" s="102"/>
      <c r="F2" s="102"/>
      <c r="G2" s="102"/>
      <c r="H2" s="102"/>
      <c r="I2" s="102"/>
    </row>
    <row r="3" spans="1:11" ht="15" customHeight="1">
      <c r="A3" s="1"/>
      <c r="B3" s="2"/>
      <c r="C3" s="3"/>
      <c r="D3" s="4"/>
      <c r="E3" s="3"/>
      <c r="F3" s="3"/>
      <c r="G3" s="120" t="s">
        <v>0</v>
      </c>
      <c r="H3" s="120"/>
      <c r="I3" s="120"/>
    </row>
    <row r="4" spans="1:11" ht="15" customHeight="1">
      <c r="A4" s="1"/>
      <c r="B4" s="2"/>
      <c r="C4" s="3"/>
      <c r="D4" s="4"/>
      <c r="E4" s="3"/>
      <c r="F4" s="3"/>
      <c r="G4" s="120" t="s">
        <v>1</v>
      </c>
      <c r="H4" s="120"/>
      <c r="I4" s="120"/>
    </row>
    <row r="5" spans="1:11" ht="75" customHeight="1">
      <c r="A5" s="130" t="s">
        <v>114</v>
      </c>
      <c r="B5" s="130"/>
      <c r="C5" s="130"/>
      <c r="D5" s="130"/>
      <c r="E5" s="130"/>
      <c r="F5" s="130"/>
      <c r="G5" s="130"/>
      <c r="H5" s="130"/>
      <c r="I5" s="131"/>
    </row>
    <row r="6" spans="1:11">
      <c r="A6" s="121" t="s">
        <v>2</v>
      </c>
      <c r="B6" s="113"/>
      <c r="C6" s="132" t="s">
        <v>3</v>
      </c>
      <c r="D6" s="132"/>
      <c r="E6" s="132"/>
      <c r="F6" s="123"/>
      <c r="G6" s="133" t="s">
        <v>112</v>
      </c>
      <c r="H6" s="133"/>
      <c r="I6" s="134"/>
    </row>
    <row r="7" spans="1:11">
      <c r="A7" s="121" t="s">
        <v>4</v>
      </c>
      <c r="B7" s="113"/>
      <c r="C7" s="122">
        <v>4</v>
      </c>
      <c r="D7" s="123"/>
      <c r="E7" s="123"/>
      <c r="F7" s="123"/>
      <c r="G7" s="122">
        <v>4</v>
      </c>
      <c r="H7" s="123"/>
      <c r="I7" s="123"/>
    </row>
    <row r="8" spans="1:11">
      <c r="A8" s="122" t="s">
        <v>5</v>
      </c>
      <c r="B8" s="113"/>
      <c r="C8" s="124">
        <v>5150</v>
      </c>
      <c r="D8" s="125"/>
      <c r="E8" s="125"/>
      <c r="F8" s="126"/>
      <c r="G8" s="127">
        <f>G9+G10</f>
        <v>12100.099999999999</v>
      </c>
      <c r="H8" s="128"/>
      <c r="I8" s="129"/>
    </row>
    <row r="9" spans="1:11" ht="17.25" customHeight="1">
      <c r="A9" s="107" t="s">
        <v>6</v>
      </c>
      <c r="B9" s="108"/>
      <c r="C9" s="5"/>
      <c r="D9" s="6"/>
      <c r="E9" s="6"/>
      <c r="F9" s="7"/>
      <c r="G9" s="109">
        <v>11702.8</v>
      </c>
      <c r="H9" s="110"/>
      <c r="I9" s="111"/>
    </row>
    <row r="10" spans="1:11" ht="14.25" customHeight="1">
      <c r="A10" s="107" t="s">
        <v>7</v>
      </c>
      <c r="B10" s="108"/>
      <c r="C10" s="5"/>
      <c r="D10" s="6"/>
      <c r="E10" s="6"/>
      <c r="F10" s="7"/>
      <c r="G10" s="109">
        <v>397.3</v>
      </c>
      <c r="H10" s="110"/>
      <c r="I10" s="111"/>
    </row>
    <row r="11" spans="1:11" s="65" customFormat="1" ht="15" customHeight="1">
      <c r="A11" s="107" t="s">
        <v>109</v>
      </c>
      <c r="B11" s="108"/>
      <c r="C11" s="5"/>
      <c r="D11" s="6"/>
      <c r="E11" s="6"/>
      <c r="F11" s="7"/>
      <c r="G11" s="109">
        <v>5944</v>
      </c>
      <c r="H11" s="110"/>
      <c r="I11" s="111"/>
    </row>
    <row r="12" spans="1:11" ht="78" customHeight="1">
      <c r="A12" s="112" t="s">
        <v>8</v>
      </c>
      <c r="B12" s="113"/>
      <c r="C12" s="8" t="s">
        <v>9</v>
      </c>
      <c r="D12" s="9" t="s">
        <v>10</v>
      </c>
      <c r="E12" s="10" t="s">
        <v>11</v>
      </c>
      <c r="F12" s="10" t="s">
        <v>12</v>
      </c>
      <c r="G12" s="8" t="s">
        <v>9</v>
      </c>
      <c r="H12" s="11" t="s">
        <v>13</v>
      </c>
      <c r="I12" s="9" t="s">
        <v>12</v>
      </c>
    </row>
    <row r="13" spans="1:11" ht="15" customHeight="1">
      <c r="A13" s="114" t="s">
        <v>111</v>
      </c>
      <c r="B13" s="115"/>
      <c r="C13" s="115"/>
      <c r="D13" s="115"/>
      <c r="E13" s="115"/>
      <c r="F13" s="115"/>
      <c r="G13" s="115"/>
      <c r="H13" s="115"/>
      <c r="I13" s="116"/>
    </row>
    <row r="14" spans="1:11" ht="141" customHeight="1">
      <c r="A14" s="12" t="s">
        <v>14</v>
      </c>
      <c r="B14" s="13" t="s">
        <v>15</v>
      </c>
      <c r="C14" s="14" t="s">
        <v>16</v>
      </c>
      <c r="D14" s="15">
        <v>87976.44</v>
      </c>
      <c r="E14" s="15">
        <f>D14/12/5150</f>
        <v>1.4235669902912622</v>
      </c>
      <c r="F14" s="104" t="e">
        <f>E53</f>
        <v>#REF!</v>
      </c>
      <c r="G14" s="86" t="s">
        <v>115</v>
      </c>
      <c r="H14" s="17">
        <f>((1.063*276223.584)*1.07)*1.09</f>
        <v>342455.61867840961</v>
      </c>
      <c r="I14" s="18">
        <f>H14/12/$G$8</f>
        <v>2.3584902788572659</v>
      </c>
      <c r="J14" s="62">
        <v>1.0900000000000001</v>
      </c>
      <c r="K14">
        <v>1.07</v>
      </c>
    </row>
    <row r="15" spans="1:11" s="65" customFormat="1" ht="78">
      <c r="A15" s="75" t="s">
        <v>117</v>
      </c>
      <c r="B15" s="79" t="s">
        <v>118</v>
      </c>
      <c r="C15" s="14"/>
      <c r="D15" s="19"/>
      <c r="E15" s="19"/>
      <c r="F15" s="104"/>
      <c r="G15" s="68" t="s">
        <v>126</v>
      </c>
      <c r="H15" s="77">
        <f>150*26+40*39</f>
        <v>5460</v>
      </c>
      <c r="I15" s="78">
        <f t="shared" ref="I15:I55" si="0">H15/12/$G$8</f>
        <v>3.7602995016570114E-2</v>
      </c>
      <c r="J15" s="62"/>
    </row>
    <row r="16" spans="1:11" ht="118.5" customHeight="1">
      <c r="A16" s="12" t="s">
        <v>17</v>
      </c>
      <c r="B16" s="13" t="s">
        <v>18</v>
      </c>
      <c r="C16" s="14" t="s">
        <v>19</v>
      </c>
      <c r="D16" s="15">
        <v>114756.45</v>
      </c>
      <c r="E16" s="15">
        <f>D16/12/5150</f>
        <v>1.8569004854368933</v>
      </c>
      <c r="F16" s="105"/>
      <c r="G16" s="86" t="s">
        <v>116</v>
      </c>
      <c r="H16" s="17">
        <f>((1.063*(200121.168+4612))*1.07)*1.09</f>
        <v>253823.45235021922</v>
      </c>
      <c r="I16" s="18">
        <f t="shared" si="0"/>
        <v>1.7480809549109735</v>
      </c>
      <c r="J16" s="63"/>
    </row>
    <row r="17" spans="1:9" ht="25.5">
      <c r="A17" s="12" t="s">
        <v>20</v>
      </c>
      <c r="B17" s="13" t="s">
        <v>21</v>
      </c>
      <c r="C17" s="19" t="s">
        <v>132</v>
      </c>
      <c r="D17" s="16">
        <v>35844</v>
      </c>
      <c r="E17" s="15">
        <f>D17/12/5150</f>
        <v>0.57999999999999996</v>
      </c>
      <c r="F17" s="105"/>
      <c r="G17" s="69" t="s">
        <v>132</v>
      </c>
      <c r="H17" s="20">
        <f>((1.063*177619.6566144)*1.07)*1.09</f>
        <v>220208.74725646534</v>
      </c>
      <c r="I17" s="21">
        <f t="shared" si="0"/>
        <v>1.5165766347417609</v>
      </c>
    </row>
    <row r="18" spans="1:9" ht="27" customHeight="1">
      <c r="A18" s="22" t="s">
        <v>22</v>
      </c>
      <c r="B18" s="23" t="s">
        <v>23</v>
      </c>
      <c r="C18" s="24"/>
      <c r="D18" s="25" t="e">
        <f>D19+D20+D21+D22+D23+D24+D25+#REF!</f>
        <v>#REF!</v>
      </c>
      <c r="E18" s="25" t="e">
        <f>E19+E20+E21+E22+E23+E24+E25+#REF!</f>
        <v>#REF!</v>
      </c>
      <c r="F18" s="105"/>
      <c r="G18" s="24"/>
      <c r="H18" s="20">
        <f>SUM(H19:H25)</f>
        <v>157816.6738684866</v>
      </c>
      <c r="I18" s="26">
        <f t="shared" si="0"/>
        <v>1.0868827108073942</v>
      </c>
    </row>
    <row r="19" spans="1:9" ht="25.5">
      <c r="A19" s="12" t="s">
        <v>24</v>
      </c>
      <c r="B19" s="88" t="s">
        <v>140</v>
      </c>
      <c r="C19" s="9" t="s">
        <v>25</v>
      </c>
      <c r="D19" s="28">
        <v>181214.85</v>
      </c>
      <c r="E19" s="28">
        <f t="shared" ref="E19:E26" si="1">D19/12/5150</f>
        <v>2.9322791262135923</v>
      </c>
      <c r="F19" s="105"/>
      <c r="G19" s="9" t="s">
        <v>137</v>
      </c>
      <c r="H19" s="29">
        <f>147137.985428469/1.05</f>
        <v>140131.41469377998</v>
      </c>
      <c r="I19" s="30">
        <f t="shared" si="0"/>
        <v>0.96508441179397964</v>
      </c>
    </row>
    <row r="20" spans="1:9">
      <c r="A20" s="12" t="s">
        <v>26</v>
      </c>
      <c r="B20" s="27" t="s">
        <v>27</v>
      </c>
      <c r="C20" s="9" t="s">
        <v>28</v>
      </c>
      <c r="D20" s="28">
        <v>18670.939999999999</v>
      </c>
      <c r="E20" s="28">
        <f t="shared" si="1"/>
        <v>0.30211877022653721</v>
      </c>
      <c r="F20" s="105"/>
      <c r="G20" s="9" t="s">
        <v>138</v>
      </c>
      <c r="H20" s="29">
        <v>15159.930312862418</v>
      </c>
      <c r="I20" s="30">
        <f t="shared" si="0"/>
        <v>0.10440637069709079</v>
      </c>
    </row>
    <row r="21" spans="1:9">
      <c r="A21" s="12" t="s">
        <v>29</v>
      </c>
      <c r="B21" s="74" t="s">
        <v>133</v>
      </c>
      <c r="C21" s="9" t="s">
        <v>30</v>
      </c>
      <c r="D21" s="28">
        <v>533.26</v>
      </c>
      <c r="E21" s="28">
        <f t="shared" si="1"/>
        <v>8.6288025889967642E-3</v>
      </c>
      <c r="F21" s="105"/>
      <c r="G21" s="9" t="s">
        <v>31</v>
      </c>
      <c r="H21" s="29">
        <v>432.98218721912303</v>
      </c>
      <c r="I21" s="30">
        <f t="shared" si="0"/>
        <v>2.9819463421729506E-3</v>
      </c>
    </row>
    <row r="22" spans="1:9" ht="75.75" customHeight="1">
      <c r="A22" s="12" t="s">
        <v>32</v>
      </c>
      <c r="B22" s="74" t="s">
        <v>134</v>
      </c>
      <c r="C22" s="9" t="s">
        <v>33</v>
      </c>
      <c r="D22" s="28">
        <v>1216.8599999999999</v>
      </c>
      <c r="E22" s="28">
        <f t="shared" si="1"/>
        <v>1.9690291262135919E-2</v>
      </c>
      <c r="F22" s="105"/>
      <c r="G22" s="9" t="s">
        <v>34</v>
      </c>
      <c r="H22" s="29">
        <v>988.03342523246079</v>
      </c>
      <c r="I22" s="30">
        <f t="shared" si="0"/>
        <v>6.8045816786118912E-3</v>
      </c>
    </row>
    <row r="23" spans="1:9" ht="43.5" customHeight="1">
      <c r="A23" s="12" t="s">
        <v>35</v>
      </c>
      <c r="B23" s="74" t="s">
        <v>135</v>
      </c>
      <c r="C23" s="9" t="s">
        <v>28</v>
      </c>
      <c r="D23" s="28">
        <v>339.43</v>
      </c>
      <c r="E23" s="28">
        <f t="shared" si="1"/>
        <v>5.4923948220064727E-3</v>
      </c>
      <c r="F23" s="105"/>
      <c r="G23" s="9" t="s">
        <v>28</v>
      </c>
      <c r="H23" s="29">
        <v>275.60128981695033</v>
      </c>
      <c r="I23" s="30">
        <f t="shared" si="0"/>
        <v>1.8980648218950695E-3</v>
      </c>
    </row>
    <row r="24" spans="1:9" ht="34.5" customHeight="1">
      <c r="A24" s="12" t="s">
        <v>36</v>
      </c>
      <c r="B24" s="87" t="s">
        <v>139</v>
      </c>
      <c r="C24" s="9" t="s">
        <v>34</v>
      </c>
      <c r="D24" s="28">
        <v>56.19</v>
      </c>
      <c r="E24" s="28">
        <f t="shared" si="1"/>
        <v>9.0922330097087378E-4</v>
      </c>
      <c r="F24" s="105"/>
      <c r="G24" s="9" t="s">
        <v>34</v>
      </c>
      <c r="H24" s="29">
        <v>45.623652814466702</v>
      </c>
      <c r="I24" s="30">
        <f t="shared" si="0"/>
        <v>3.1420988817218253E-4</v>
      </c>
    </row>
    <row r="25" spans="1:9">
      <c r="A25" s="12" t="s">
        <v>37</v>
      </c>
      <c r="B25" s="27" t="s">
        <v>38</v>
      </c>
      <c r="C25" s="9" t="s">
        <v>34</v>
      </c>
      <c r="D25" s="28">
        <v>964.45</v>
      </c>
      <c r="E25" s="28">
        <f t="shared" si="1"/>
        <v>1.5605987055016183E-2</v>
      </c>
      <c r="F25" s="105"/>
      <c r="G25" s="9" t="s">
        <v>34</v>
      </c>
      <c r="H25" s="29">
        <v>783.08830676121102</v>
      </c>
      <c r="I25" s="30">
        <f t="shared" si="0"/>
        <v>5.3931255854718215E-3</v>
      </c>
    </row>
    <row r="26" spans="1:9" ht="25.5">
      <c r="A26" s="12" t="s">
        <v>41</v>
      </c>
      <c r="B26" s="13" t="s">
        <v>42</v>
      </c>
      <c r="C26" s="31"/>
      <c r="D26" s="32">
        <f>D27+D36</f>
        <v>227987.58000000002</v>
      </c>
      <c r="E26" s="15">
        <f t="shared" si="1"/>
        <v>3.689119417475728</v>
      </c>
      <c r="F26" s="105"/>
      <c r="G26" s="31"/>
      <c r="H26" s="20">
        <f>H27+H36</f>
        <v>376249.80003051413</v>
      </c>
      <c r="I26" s="21">
        <f t="shared" si="0"/>
        <v>2.5912306511965064</v>
      </c>
    </row>
    <row r="27" spans="1:9">
      <c r="A27" s="12" t="s">
        <v>43</v>
      </c>
      <c r="B27" s="33" t="s">
        <v>44</v>
      </c>
      <c r="C27" s="34"/>
      <c r="D27" s="15">
        <f>D28+D29+D30+D31+D32+D33+D34+D35</f>
        <v>124909.21</v>
      </c>
      <c r="E27" s="15">
        <f>E28+E29+E30+E31+E32+E33+E34+E35</f>
        <v>4.0423692556634299</v>
      </c>
      <c r="F27" s="105"/>
      <c r="G27" s="34"/>
      <c r="H27" s="20">
        <f>SUM(H28:H35)</f>
        <v>194251.70991372407</v>
      </c>
      <c r="I27" s="21">
        <f t="shared" si="0"/>
        <v>1.3378106373344303</v>
      </c>
    </row>
    <row r="28" spans="1:9" ht="27.75" customHeight="1">
      <c r="A28" s="12" t="s">
        <v>45</v>
      </c>
      <c r="B28" s="27" t="s">
        <v>46</v>
      </c>
      <c r="C28" s="35" t="s">
        <v>47</v>
      </c>
      <c r="D28" s="19">
        <v>51311.38</v>
      </c>
      <c r="E28" s="28">
        <f>D28/6/5150</f>
        <v>1.6605624595469253</v>
      </c>
      <c r="F28" s="105"/>
      <c r="G28" s="36" t="s">
        <v>47</v>
      </c>
      <c r="H28" s="29">
        <v>79796.544250282779</v>
      </c>
      <c r="I28" s="30">
        <f t="shared" si="0"/>
        <v>0.5495584351250733</v>
      </c>
    </row>
    <row r="29" spans="1:9" ht="25.5">
      <c r="A29" s="12" t="s">
        <v>48</v>
      </c>
      <c r="B29" s="27" t="s">
        <v>49</v>
      </c>
      <c r="C29" s="35" t="s">
        <v>50</v>
      </c>
      <c r="D29" s="19">
        <v>66572.58</v>
      </c>
      <c r="E29" s="28">
        <f t="shared" ref="E29:E35" si="2">D29/6/5150</f>
        <v>2.1544524271844661</v>
      </c>
      <c r="F29" s="105"/>
      <c r="G29" s="36" t="s">
        <v>50</v>
      </c>
      <c r="H29" s="29">
        <v>103529.89582087814</v>
      </c>
      <c r="I29" s="30">
        <f t="shared" si="0"/>
        <v>0.71300991879459774</v>
      </c>
    </row>
    <row r="30" spans="1:9">
      <c r="A30" s="12" t="s">
        <v>51</v>
      </c>
      <c r="B30" s="27" t="s">
        <v>52</v>
      </c>
      <c r="C30" s="35" t="s">
        <v>53</v>
      </c>
      <c r="D30" s="19">
        <v>5328.49</v>
      </c>
      <c r="E30" s="28">
        <f t="shared" si="2"/>
        <v>0.1724430420711974</v>
      </c>
      <c r="F30" s="105"/>
      <c r="G30" s="36" t="s">
        <v>53</v>
      </c>
      <c r="H30" s="29">
        <v>8286.5650479910946</v>
      </c>
      <c r="I30" s="30">
        <f t="shared" si="0"/>
        <v>5.7069535568515246E-2</v>
      </c>
    </row>
    <row r="31" spans="1:9" ht="25.5">
      <c r="A31" s="12" t="s">
        <v>54</v>
      </c>
      <c r="B31" s="27" t="s">
        <v>55</v>
      </c>
      <c r="C31" s="35" t="s">
        <v>39</v>
      </c>
      <c r="D31" s="19">
        <v>317.92</v>
      </c>
      <c r="E31" s="28">
        <f t="shared" si="2"/>
        <v>1.0288673139158577E-2</v>
      </c>
      <c r="F31" s="105"/>
      <c r="G31" s="36" t="s">
        <v>39</v>
      </c>
      <c r="H31" s="29">
        <v>494.4111296178333</v>
      </c>
      <c r="I31" s="30">
        <f t="shared" si="0"/>
        <v>3.4050071873912434E-3</v>
      </c>
    </row>
    <row r="32" spans="1:9" ht="25.5">
      <c r="A32" s="12" t="s">
        <v>56</v>
      </c>
      <c r="B32" s="27" t="s">
        <v>57</v>
      </c>
      <c r="C32" s="35" t="s">
        <v>58</v>
      </c>
      <c r="D32" s="19">
        <v>268.66000000000003</v>
      </c>
      <c r="E32" s="28">
        <f t="shared" si="2"/>
        <v>8.6944983818770232E-3</v>
      </c>
      <c r="F32" s="105"/>
      <c r="G32" s="36" t="s">
        <v>58</v>
      </c>
      <c r="H32" s="29">
        <f>(1149.93566658243+383.307133071176)*1.09</f>
        <v>1671.2346516224306</v>
      </c>
      <c r="I32" s="30">
        <f t="shared" si="0"/>
        <v>1.1509785398622262E-2</v>
      </c>
    </row>
    <row r="33" spans="1:10" hidden="1">
      <c r="A33" s="12" t="s">
        <v>59</v>
      </c>
      <c r="B33" s="27" t="s">
        <v>60</v>
      </c>
      <c r="C33" s="35" t="s">
        <v>40</v>
      </c>
      <c r="D33" s="19">
        <v>805.99</v>
      </c>
      <c r="E33" s="28">
        <f t="shared" si="2"/>
        <v>2.608381877022654E-2</v>
      </c>
      <c r="F33" s="105"/>
      <c r="G33" s="36" t="s">
        <v>61</v>
      </c>
      <c r="H33" s="29">
        <v>0</v>
      </c>
      <c r="I33" s="30">
        <f t="shared" si="0"/>
        <v>0</v>
      </c>
    </row>
    <row r="34" spans="1:10" ht="25.5">
      <c r="A34" s="12" t="s">
        <v>59</v>
      </c>
      <c r="B34" s="27" t="s">
        <v>63</v>
      </c>
      <c r="C34" s="35" t="s">
        <v>64</v>
      </c>
      <c r="D34" s="19">
        <v>296.25</v>
      </c>
      <c r="E34" s="28">
        <f t="shared" si="2"/>
        <v>9.5873786407766996E-3</v>
      </c>
      <c r="F34" s="105"/>
      <c r="G34" s="36" t="s">
        <v>40</v>
      </c>
      <c r="H34" s="29">
        <v>460.71117623705049</v>
      </c>
      <c r="I34" s="30">
        <f t="shared" si="0"/>
        <v>3.1729157626593347E-3</v>
      </c>
    </row>
    <row r="35" spans="1:10">
      <c r="A35" s="12" t="s">
        <v>62</v>
      </c>
      <c r="B35" s="27" t="s">
        <v>65</v>
      </c>
      <c r="C35" s="35" t="s">
        <v>66</v>
      </c>
      <c r="D35" s="19">
        <v>7.94</v>
      </c>
      <c r="E35" s="28">
        <f t="shared" si="2"/>
        <v>2.5695792880258903E-4</v>
      </c>
      <c r="F35" s="105"/>
      <c r="G35" s="36" t="s">
        <v>67</v>
      </c>
      <c r="H35" s="29">
        <v>12.347837094758418</v>
      </c>
      <c r="I35" s="30">
        <f t="shared" si="0"/>
        <v>8.5039497571359044E-5</v>
      </c>
    </row>
    <row r="36" spans="1:10">
      <c r="A36" s="12" t="s">
        <v>68</v>
      </c>
      <c r="B36" s="33" t="s">
        <v>69</v>
      </c>
      <c r="C36" s="37"/>
      <c r="D36" s="15">
        <f>D37+D38+D39+D40+D41+D42+D43</f>
        <v>103078.37</v>
      </c>
      <c r="E36" s="15">
        <v>3.33</v>
      </c>
      <c r="F36" s="105"/>
      <c r="G36" s="37"/>
      <c r="H36" s="20">
        <f>SUM(H37:H44)</f>
        <v>181998.09011679009</v>
      </c>
      <c r="I36" s="21">
        <f t="shared" si="0"/>
        <v>1.2534200138620764</v>
      </c>
    </row>
    <row r="37" spans="1:10" ht="26.25">
      <c r="A37" s="12" t="s">
        <v>70</v>
      </c>
      <c r="B37" s="27" t="s">
        <v>71</v>
      </c>
      <c r="C37" s="35" t="s">
        <v>72</v>
      </c>
      <c r="D37" s="19">
        <v>51876.7</v>
      </c>
      <c r="E37" s="28">
        <f>D37/6/5150</f>
        <v>1.6788576051779935</v>
      </c>
      <c r="F37" s="105"/>
      <c r="G37" s="36" t="s">
        <v>72</v>
      </c>
      <c r="H37" s="29">
        <f>86998.2511928006*0.93</f>
        <v>80908.373609304559</v>
      </c>
      <c r="I37" s="30">
        <f t="shared" si="0"/>
        <v>0.55721559883323668</v>
      </c>
    </row>
    <row r="38" spans="1:10" ht="25.5">
      <c r="A38" s="12" t="s">
        <v>73</v>
      </c>
      <c r="B38" s="27" t="s">
        <v>74</v>
      </c>
      <c r="C38" s="35" t="s">
        <v>75</v>
      </c>
      <c r="D38" s="19">
        <v>4042.52</v>
      </c>
      <c r="E38" s="28">
        <f t="shared" ref="E38:E43" si="3">D38/6/5150</f>
        <v>0.13082588996763753</v>
      </c>
      <c r="F38" s="105"/>
      <c r="G38" s="36" t="s">
        <v>75</v>
      </c>
      <c r="H38" s="29">
        <v>6779.3859364978935</v>
      </c>
      <c r="I38" s="30">
        <f t="shared" si="0"/>
        <v>4.6689599924090802E-2</v>
      </c>
    </row>
    <row r="39" spans="1:10">
      <c r="A39" s="12" t="s">
        <v>76</v>
      </c>
      <c r="B39" s="27" t="s">
        <v>77</v>
      </c>
      <c r="C39" s="35" t="s">
        <v>78</v>
      </c>
      <c r="D39" s="19">
        <v>46418.86</v>
      </c>
      <c r="E39" s="28">
        <f t="shared" si="3"/>
        <v>1.5022284789644011</v>
      </c>
      <c r="F39" s="105"/>
      <c r="G39" s="36" t="s">
        <v>78</v>
      </c>
      <c r="H39" s="29">
        <v>77845.345643871813</v>
      </c>
      <c r="I39" s="30">
        <f t="shared" si="0"/>
        <v>0.53612053925085901</v>
      </c>
    </row>
    <row r="40" spans="1:10" ht="39.75" customHeight="1">
      <c r="A40" s="12" t="s">
        <v>79</v>
      </c>
      <c r="B40" s="27" t="s">
        <v>80</v>
      </c>
      <c r="C40" s="35" t="s">
        <v>30</v>
      </c>
      <c r="D40" s="19">
        <v>29.46</v>
      </c>
      <c r="E40" s="28">
        <f t="shared" si="3"/>
        <v>9.5339805825242724E-4</v>
      </c>
      <c r="F40" s="105"/>
      <c r="G40" s="36" t="s">
        <v>40</v>
      </c>
      <c r="H40" s="29">
        <f>(540.631169617878+45.3256901361527)*1.09</f>
        <v>638.69297713189349</v>
      </c>
      <c r="I40" s="30">
        <f t="shared" si="0"/>
        <v>4.3986756110272751E-3</v>
      </c>
    </row>
    <row r="41" spans="1:10" ht="21" hidden="1" customHeight="1">
      <c r="A41" s="12" t="s">
        <v>81</v>
      </c>
      <c r="B41" s="27" t="s">
        <v>82</v>
      </c>
      <c r="C41" s="35" t="s">
        <v>40</v>
      </c>
      <c r="D41" s="19">
        <v>351.39</v>
      </c>
      <c r="E41" s="28">
        <f t="shared" si="3"/>
        <v>1.1371844660194174E-2</v>
      </c>
      <c r="F41" s="105"/>
      <c r="G41" s="35" t="s">
        <v>61</v>
      </c>
      <c r="H41" s="29">
        <v>0</v>
      </c>
      <c r="I41" s="30">
        <f t="shared" si="0"/>
        <v>0</v>
      </c>
    </row>
    <row r="42" spans="1:10">
      <c r="A42" s="12" t="s">
        <v>81</v>
      </c>
      <c r="B42" s="27" t="s">
        <v>84</v>
      </c>
      <c r="C42" s="35" t="s">
        <v>28</v>
      </c>
      <c r="D42" s="19">
        <v>351.5</v>
      </c>
      <c r="E42" s="28">
        <f t="shared" si="3"/>
        <v>1.1375404530744338E-2</v>
      </c>
      <c r="F42" s="105"/>
      <c r="G42" s="35" t="s">
        <v>28</v>
      </c>
      <c r="H42" s="29">
        <v>589.47244705753099</v>
      </c>
      <c r="I42" s="30">
        <f t="shared" si="0"/>
        <v>4.0596940456244929E-3</v>
      </c>
    </row>
    <row r="43" spans="1:10">
      <c r="A43" s="12" t="s">
        <v>83</v>
      </c>
      <c r="B43" s="27" t="s">
        <v>65</v>
      </c>
      <c r="C43" s="35" t="s">
        <v>66</v>
      </c>
      <c r="D43" s="19">
        <v>7.94</v>
      </c>
      <c r="E43" s="28">
        <f t="shared" si="3"/>
        <v>2.5695792880258903E-4</v>
      </c>
      <c r="F43" s="105"/>
      <c r="G43" s="35" t="s">
        <v>85</v>
      </c>
      <c r="H43" s="29">
        <v>13.315536926420469</v>
      </c>
      <c r="I43" s="30">
        <f t="shared" si="0"/>
        <v>9.170404188409236E-5</v>
      </c>
    </row>
    <row r="44" spans="1:10" s="44" customFormat="1">
      <c r="A44" s="22" t="s">
        <v>86</v>
      </c>
      <c r="B44" s="38" t="s">
        <v>127</v>
      </c>
      <c r="C44" s="39"/>
      <c r="D44" s="40"/>
      <c r="E44" s="41"/>
      <c r="F44" s="105"/>
      <c r="G44" s="42" t="s">
        <v>87</v>
      </c>
      <c r="H44" s="29">
        <v>15223.503966000002</v>
      </c>
      <c r="I44" s="43">
        <f t="shared" si="0"/>
        <v>0.10484420215535412</v>
      </c>
      <c r="J44" s="62"/>
    </row>
    <row r="45" spans="1:10" s="44" customFormat="1" ht="45.75">
      <c r="A45" s="22" t="s">
        <v>88</v>
      </c>
      <c r="B45" s="70" t="s">
        <v>89</v>
      </c>
      <c r="C45" s="39"/>
      <c r="D45" s="40"/>
      <c r="E45" s="41"/>
      <c r="F45" s="105"/>
      <c r="G45" s="66" t="s">
        <v>136</v>
      </c>
      <c r="H45" s="20">
        <f>((1.0815*122468.5176)*1.07)*1.08</f>
        <v>153058.87538205268</v>
      </c>
      <c r="I45" s="26">
        <f t="shared" si="0"/>
        <v>1.0541157744016763</v>
      </c>
      <c r="J45" s="62"/>
    </row>
    <row r="46" spans="1:10" ht="25.5">
      <c r="A46" s="12" t="s">
        <v>90</v>
      </c>
      <c r="B46" s="45" t="s">
        <v>92</v>
      </c>
      <c r="C46" s="13"/>
      <c r="D46" s="15"/>
      <c r="E46" s="15"/>
      <c r="F46" s="105"/>
      <c r="G46" s="76" t="s">
        <v>124</v>
      </c>
      <c r="H46" s="20">
        <f>((1.1*36360.0432)*1.1)*1.09</f>
        <v>47955.260976480007</v>
      </c>
      <c r="I46" s="26">
        <f t="shared" si="0"/>
        <v>0.33026766291518261</v>
      </c>
      <c r="J46" s="62">
        <v>1.1000000000000001</v>
      </c>
    </row>
    <row r="47" spans="1:10" ht="25.5">
      <c r="A47" s="12" t="s">
        <v>91</v>
      </c>
      <c r="B47" s="45" t="s">
        <v>94</v>
      </c>
      <c r="C47" s="13" t="s">
        <v>95</v>
      </c>
      <c r="D47" s="15">
        <v>44731.95</v>
      </c>
      <c r="E47" s="15">
        <f t="shared" ref="E47:E50" si="4">D47/12/5150</f>
        <v>0.72381796116504848</v>
      </c>
      <c r="F47" s="105"/>
      <c r="G47" s="71" t="s">
        <v>30</v>
      </c>
      <c r="H47" s="20">
        <f>((1.1*126554.00533776)*1.1)*1.08</f>
        <v>165380.77417538478</v>
      </c>
      <c r="I47" s="21">
        <f t="shared" si="0"/>
        <v>1.1389766350097987</v>
      </c>
    </row>
    <row r="48" spans="1:10" ht="25.5">
      <c r="A48" s="12" t="s">
        <v>93</v>
      </c>
      <c r="B48" s="45" t="s">
        <v>97</v>
      </c>
      <c r="C48" s="13" t="s">
        <v>98</v>
      </c>
      <c r="D48" s="15">
        <v>85206.3</v>
      </c>
      <c r="E48" s="15">
        <f t="shared" si="4"/>
        <v>1.3787427184466021</v>
      </c>
      <c r="F48" s="105"/>
      <c r="G48" s="76" t="s">
        <v>98</v>
      </c>
      <c r="H48" s="20">
        <f>((1.1*122609.448)*1.1)*1.08</f>
        <v>160226.02664640005</v>
      </c>
      <c r="I48" s="21">
        <f t="shared" si="0"/>
        <v>1.1034759123643609</v>
      </c>
    </row>
    <row r="49" spans="1:10">
      <c r="A49" s="12" t="s">
        <v>96</v>
      </c>
      <c r="B49" s="45" t="s">
        <v>100</v>
      </c>
      <c r="C49" s="13" t="s">
        <v>101</v>
      </c>
      <c r="D49" s="16">
        <v>2520</v>
      </c>
      <c r="E49" s="15">
        <f t="shared" si="4"/>
        <v>4.0776699029126215E-2</v>
      </c>
      <c r="F49" s="105"/>
      <c r="G49" s="13" t="s">
        <v>101</v>
      </c>
      <c r="H49" s="20">
        <f>((1.1*9375.492101976)*1.1)*1.09</f>
        <v>12365.336533296151</v>
      </c>
      <c r="I49" s="21">
        <f t="shared" si="0"/>
        <v>8.5160016124495891E-2</v>
      </c>
    </row>
    <row r="50" spans="1:10" ht="25.5">
      <c r="A50" s="12" t="s">
        <v>99</v>
      </c>
      <c r="B50" s="45" t="s">
        <v>103</v>
      </c>
      <c r="C50" s="13" t="s">
        <v>104</v>
      </c>
      <c r="D50" s="16">
        <v>99423.2</v>
      </c>
      <c r="E50" s="15">
        <f t="shared" si="4"/>
        <v>1.608789644012945</v>
      </c>
      <c r="F50" s="105"/>
      <c r="G50" s="13" t="s">
        <v>104</v>
      </c>
      <c r="H50" s="20">
        <f>((1.1*229716.552)*1.1)*1.08</f>
        <v>300193.59015360003</v>
      </c>
      <c r="I50" s="21">
        <f t="shared" si="0"/>
        <v>2.0674318817861015</v>
      </c>
    </row>
    <row r="51" spans="1:10" ht="25.5">
      <c r="A51" s="12" t="s">
        <v>102</v>
      </c>
      <c r="B51" s="45" t="s">
        <v>128</v>
      </c>
      <c r="C51" s="72" t="s">
        <v>104</v>
      </c>
      <c r="D51" s="16">
        <v>99423.2</v>
      </c>
      <c r="E51" s="15">
        <f t="shared" ref="E51" si="5">D51/12/5150</f>
        <v>1.608789644012945</v>
      </c>
      <c r="F51" s="105"/>
      <c r="G51" s="72" t="s">
        <v>104</v>
      </c>
      <c r="H51" s="20">
        <f>(12*1.18*(4342))*1.09</f>
        <v>67016.164800000013</v>
      </c>
      <c r="I51" s="21">
        <f t="shared" si="0"/>
        <v>0.46154002033041064</v>
      </c>
    </row>
    <row r="52" spans="1:10" ht="25.5">
      <c r="A52" s="12" t="s">
        <v>113</v>
      </c>
      <c r="B52" s="45" t="s">
        <v>129</v>
      </c>
      <c r="C52" s="72" t="s">
        <v>104</v>
      </c>
      <c r="D52" s="16">
        <v>99423.2</v>
      </c>
      <c r="E52" s="15">
        <f t="shared" ref="E52" si="6">D52/12/5150</f>
        <v>1.608789644012945</v>
      </c>
      <c r="F52" s="105"/>
      <c r="G52" s="72" t="s">
        <v>104</v>
      </c>
      <c r="H52" s="20">
        <f>(12*1.18*(3743))*1.08</f>
        <v>57240.950400000002</v>
      </c>
      <c r="I52" s="21">
        <f t="shared" si="0"/>
        <v>0.39421816348625222</v>
      </c>
    </row>
    <row r="53" spans="1:10" ht="26.25" customHeight="1">
      <c r="A53" s="46"/>
      <c r="B53" s="47" t="s">
        <v>125</v>
      </c>
      <c r="C53" s="31"/>
      <c r="D53" s="31" t="e">
        <f>D49+D47+#REF!+D26+D18+D17+D16+D14+#REF!+#REF!+#REF!+D50+D48</f>
        <v>#REF!</v>
      </c>
      <c r="E53" s="31" t="e">
        <f>E49+E47+#REF!+E26+E18+E17+E16+E14+#REF!+#REF!+#REF!+E50+E48</f>
        <v>#REF!</v>
      </c>
      <c r="F53" s="105"/>
      <c r="G53" s="31"/>
      <c r="H53" s="48">
        <f>H50+H49+H48+H47+H46+H45+H26+H18+H17+H16+H14+H51+H52</f>
        <v>2313991.2712513087</v>
      </c>
      <c r="I53" s="49">
        <f t="shared" si="0"/>
        <v>15.936447296932181</v>
      </c>
      <c r="J53" s="64"/>
    </row>
    <row r="54" spans="1:10" ht="145.5" customHeight="1">
      <c r="A54" s="22"/>
      <c r="B54" s="70" t="s">
        <v>105</v>
      </c>
      <c r="C54" s="11" t="s">
        <v>130</v>
      </c>
      <c r="D54" s="50">
        <v>105659.54</v>
      </c>
      <c r="E54" s="50">
        <f>D54/12/5150</f>
        <v>1.7097012944983818</v>
      </c>
      <c r="F54" s="50">
        <f>E54</f>
        <v>1.7097012944983818</v>
      </c>
      <c r="G54" s="67" t="s">
        <v>131</v>
      </c>
      <c r="H54" s="48">
        <f>H53*20%</f>
        <v>462798.25425026176</v>
      </c>
      <c r="I54" s="48">
        <f t="shared" si="0"/>
        <v>3.1872894593864367</v>
      </c>
    </row>
    <row r="55" spans="1:10" ht="25.5">
      <c r="A55" s="22"/>
      <c r="B55" s="70" t="s">
        <v>143</v>
      </c>
      <c r="C55" s="11"/>
      <c r="D55" s="50"/>
      <c r="E55" s="50"/>
      <c r="F55" s="50"/>
      <c r="G55" s="67"/>
      <c r="H55" s="48">
        <f>H54+H53</f>
        <v>2776789.5255015707</v>
      </c>
      <c r="I55" s="48">
        <f t="shared" si="0"/>
        <v>19.123736756318618</v>
      </c>
    </row>
    <row r="56" spans="1:10">
      <c r="A56" s="117" t="s">
        <v>141</v>
      </c>
      <c r="B56" s="118"/>
      <c r="C56" s="118"/>
      <c r="D56" s="118"/>
      <c r="E56" s="118"/>
      <c r="F56" s="118"/>
      <c r="G56" s="118"/>
      <c r="H56" s="118"/>
      <c r="I56" s="119"/>
    </row>
    <row r="57" spans="1:10" ht="25.5">
      <c r="A57" s="95" t="s">
        <v>14</v>
      </c>
      <c r="B57" s="96" t="s">
        <v>119</v>
      </c>
      <c r="C57" s="97"/>
      <c r="D57" s="98"/>
      <c r="E57" s="99"/>
      <c r="F57" s="51"/>
      <c r="G57" s="97" t="s">
        <v>144</v>
      </c>
      <c r="H57" s="100">
        <f>7000*2*1.18</f>
        <v>16520</v>
      </c>
      <c r="I57" s="101">
        <f>H57/$G$8</f>
        <v>1.365277972909315</v>
      </c>
    </row>
    <row r="58" spans="1:10">
      <c r="A58" s="89"/>
      <c r="B58" s="90"/>
      <c r="C58" s="2"/>
      <c r="D58" s="91"/>
      <c r="E58" s="92"/>
      <c r="F58" s="51"/>
      <c r="G58" s="2"/>
      <c r="H58" s="93"/>
      <c r="I58" s="94"/>
    </row>
    <row r="59" spans="1:10">
      <c r="A59" s="89"/>
      <c r="B59" s="90"/>
      <c r="C59" s="2"/>
      <c r="D59" s="91"/>
      <c r="E59" s="92"/>
      <c r="F59" s="51"/>
      <c r="G59" s="2"/>
      <c r="H59" s="93"/>
      <c r="I59" s="94"/>
    </row>
    <row r="60" spans="1:10" ht="15.75" hidden="1">
      <c r="A60" s="1"/>
      <c r="B60" s="51"/>
      <c r="C60" s="51"/>
      <c r="D60" s="52"/>
      <c r="E60" s="51"/>
      <c r="F60" s="51"/>
      <c r="G60" s="81" t="s">
        <v>121</v>
      </c>
      <c r="H60" s="81" t="s">
        <v>122</v>
      </c>
      <c r="I60" s="81" t="s">
        <v>123</v>
      </c>
    </row>
    <row r="61" spans="1:10" ht="15" hidden="1" customHeight="1">
      <c r="A61" s="1"/>
      <c r="B61" s="51"/>
      <c r="C61" s="51"/>
      <c r="D61" s="52"/>
      <c r="E61" s="51"/>
      <c r="F61" s="51"/>
      <c r="G61" s="82">
        <f>I53+I54</f>
        <v>19.123736756318618</v>
      </c>
      <c r="H61" s="82">
        <f>17.59</f>
        <v>17.59</v>
      </c>
      <c r="I61" s="83">
        <f>G61/H61-100%</f>
        <v>8.7193675742957222E-2</v>
      </c>
    </row>
    <row r="62" spans="1:10" ht="15" customHeight="1">
      <c r="A62" s="1"/>
      <c r="B62" s="51"/>
      <c r="C62" s="51"/>
      <c r="D62" s="52"/>
      <c r="E62" s="51"/>
      <c r="F62" s="51"/>
      <c r="G62" s="84"/>
      <c r="H62" s="84"/>
      <c r="I62" s="85"/>
    </row>
    <row r="63" spans="1:10">
      <c r="A63" s="1"/>
      <c r="B63" s="54" t="s">
        <v>106</v>
      </c>
      <c r="C63" s="51"/>
      <c r="D63" s="52"/>
      <c r="E63" s="51"/>
      <c r="F63" s="51"/>
      <c r="G63" s="51"/>
      <c r="H63" s="51"/>
      <c r="I63" s="80" t="s">
        <v>107</v>
      </c>
    </row>
    <row r="64" spans="1:10">
      <c r="A64" s="1"/>
      <c r="B64" s="54"/>
      <c r="C64" s="51"/>
      <c r="D64" s="52"/>
      <c r="E64" s="51"/>
      <c r="F64" s="51"/>
      <c r="G64" s="51"/>
      <c r="H64" s="51"/>
      <c r="I64" s="80"/>
    </row>
    <row r="65" spans="1:11">
      <c r="A65" s="1"/>
      <c r="B65" s="54" t="s">
        <v>108</v>
      </c>
      <c r="C65" s="51"/>
      <c r="D65" s="52"/>
      <c r="E65" s="51"/>
      <c r="F65" s="51"/>
      <c r="G65" s="51"/>
      <c r="H65" s="51"/>
      <c r="I65" s="80" t="s">
        <v>110</v>
      </c>
    </row>
    <row r="66" spans="1:11">
      <c r="A66" s="1"/>
      <c r="B66" s="54"/>
      <c r="C66" s="51"/>
      <c r="D66" s="52"/>
      <c r="E66" s="51"/>
      <c r="F66" s="51"/>
      <c r="G66" s="51"/>
      <c r="H66" s="51"/>
      <c r="I66" s="53"/>
    </row>
    <row r="67" spans="1:11" ht="75.75" customHeight="1">
      <c r="A67" s="106" t="s">
        <v>120</v>
      </c>
      <c r="B67" s="106"/>
      <c r="C67" s="106"/>
      <c r="D67" s="106"/>
      <c r="E67" s="106"/>
      <c r="F67" s="106"/>
      <c r="G67" s="106"/>
      <c r="H67" s="106"/>
      <c r="I67" s="106"/>
      <c r="J67" s="73"/>
      <c r="K67" s="73"/>
    </row>
    <row r="68" spans="1:11">
      <c r="B68" s="56"/>
      <c r="C68" s="56"/>
      <c r="D68" s="57"/>
      <c r="E68" s="56"/>
      <c r="F68" s="56"/>
      <c r="G68" s="56"/>
    </row>
    <row r="69" spans="1:11">
      <c r="B69" s="56"/>
      <c r="C69" s="56"/>
      <c r="D69" s="57"/>
      <c r="E69" s="56"/>
      <c r="F69" s="56"/>
      <c r="G69" s="56"/>
    </row>
    <row r="70" spans="1:11">
      <c r="B70" s="56"/>
      <c r="C70" s="56"/>
      <c r="D70" s="57"/>
      <c r="E70" s="56"/>
      <c r="F70" s="56"/>
      <c r="G70" s="56"/>
    </row>
    <row r="71" spans="1:11">
      <c r="B71" s="56"/>
      <c r="C71" s="56"/>
      <c r="D71" s="57"/>
      <c r="E71" s="56"/>
      <c r="F71" s="56"/>
      <c r="G71" s="56"/>
    </row>
    <row r="72" spans="1:11">
      <c r="B72" s="56"/>
      <c r="C72" s="56"/>
      <c r="D72" s="57"/>
      <c r="E72" s="56"/>
      <c r="F72" s="56"/>
      <c r="G72" s="56"/>
    </row>
    <row r="73" spans="1:11">
      <c r="B73" s="56"/>
      <c r="C73" s="56"/>
      <c r="D73" s="57"/>
      <c r="E73" s="56"/>
      <c r="F73" s="56"/>
      <c r="G73" s="56"/>
    </row>
    <row r="74" spans="1:11">
      <c r="B74" s="56"/>
      <c r="C74" s="56"/>
      <c r="D74" s="57"/>
      <c r="E74" s="56"/>
      <c r="F74" s="56"/>
      <c r="G74" s="56"/>
    </row>
    <row r="75" spans="1:11">
      <c r="B75" s="56"/>
      <c r="C75" s="56"/>
      <c r="D75" s="57"/>
      <c r="E75" s="56"/>
      <c r="F75" s="56"/>
      <c r="G75" s="56"/>
    </row>
    <row r="76" spans="1:11">
      <c r="B76" s="56"/>
      <c r="C76" s="56"/>
      <c r="D76" s="57"/>
      <c r="E76" s="56"/>
      <c r="F76" s="56"/>
      <c r="G76" s="56"/>
    </row>
    <row r="77" spans="1:11">
      <c r="B77" s="56"/>
      <c r="C77" s="56"/>
      <c r="D77" s="57"/>
      <c r="E77" s="56"/>
      <c r="F77" s="56"/>
      <c r="G77" s="56"/>
    </row>
    <row r="78" spans="1:11">
      <c r="B78" s="56"/>
      <c r="C78" s="56"/>
      <c r="D78" s="57"/>
      <c r="E78" s="56"/>
      <c r="F78" s="56"/>
      <c r="G78" s="56"/>
    </row>
    <row r="79" spans="1:11">
      <c r="B79" s="56"/>
      <c r="C79" s="56"/>
      <c r="D79" s="57"/>
      <c r="E79" s="56"/>
      <c r="F79" s="56"/>
      <c r="G79" s="56"/>
    </row>
    <row r="80" spans="1:11">
      <c r="B80" s="56"/>
      <c r="C80" s="56"/>
      <c r="D80" s="57"/>
      <c r="E80" s="56"/>
      <c r="F80" s="56"/>
      <c r="G80" s="56"/>
    </row>
    <row r="81" spans="2:7">
      <c r="B81" s="56"/>
      <c r="C81" s="56"/>
      <c r="D81" s="57"/>
      <c r="E81" s="56"/>
      <c r="F81" s="56"/>
      <c r="G81" s="56"/>
    </row>
    <row r="82" spans="2:7">
      <c r="B82" s="56"/>
      <c r="C82" s="56"/>
      <c r="D82" s="57"/>
      <c r="E82" s="56"/>
      <c r="F82" s="56"/>
      <c r="G82" s="56"/>
    </row>
    <row r="83" spans="2:7">
      <c r="B83" s="56"/>
      <c r="C83" s="56"/>
      <c r="D83" s="57"/>
      <c r="E83" s="56"/>
      <c r="F83" s="56"/>
      <c r="G83" s="56"/>
    </row>
    <row r="84" spans="2:7">
      <c r="B84" s="56"/>
      <c r="C84" s="56"/>
      <c r="D84" s="57"/>
      <c r="E84" s="56"/>
      <c r="F84" s="56"/>
      <c r="G84" s="56"/>
    </row>
    <row r="85" spans="2:7">
      <c r="B85" s="56"/>
      <c r="C85" s="56"/>
      <c r="D85" s="57"/>
      <c r="E85" s="56"/>
      <c r="F85" s="56"/>
      <c r="G85" s="56"/>
    </row>
    <row r="86" spans="2:7">
      <c r="B86" s="56"/>
      <c r="C86" s="56"/>
      <c r="D86" s="57"/>
      <c r="E86" s="56"/>
      <c r="F86" s="56"/>
      <c r="G86" s="56"/>
    </row>
    <row r="87" spans="2:7">
      <c r="B87" s="56"/>
      <c r="C87" s="56"/>
      <c r="D87" s="57"/>
      <c r="E87" s="56"/>
      <c r="F87" s="56"/>
      <c r="G87" s="56"/>
    </row>
    <row r="88" spans="2:7">
      <c r="B88" s="56"/>
      <c r="C88" s="56"/>
      <c r="D88" s="57"/>
      <c r="E88" s="56"/>
      <c r="F88" s="56"/>
      <c r="G88" s="56"/>
    </row>
    <row r="89" spans="2:7">
      <c r="B89" s="56"/>
      <c r="C89" s="56"/>
      <c r="D89" s="57"/>
      <c r="E89" s="56"/>
      <c r="F89" s="56"/>
      <c r="G89" s="56"/>
    </row>
    <row r="90" spans="2:7">
      <c r="B90" s="56"/>
      <c r="C90" s="56"/>
      <c r="D90" s="57"/>
      <c r="E90" s="56"/>
      <c r="F90" s="56"/>
      <c r="G90" s="56"/>
    </row>
    <row r="91" spans="2:7">
      <c r="B91" s="56"/>
      <c r="C91" s="56"/>
      <c r="D91" s="57"/>
      <c r="E91" s="56"/>
      <c r="F91" s="56"/>
      <c r="G91" s="56"/>
    </row>
    <row r="92" spans="2:7">
      <c r="B92" s="56"/>
      <c r="C92" s="56"/>
      <c r="D92" s="57"/>
      <c r="E92" s="56"/>
      <c r="F92" s="56"/>
      <c r="G92" s="56"/>
    </row>
    <row r="93" spans="2:7">
      <c r="B93" s="56"/>
      <c r="C93" s="56"/>
      <c r="D93" s="57"/>
      <c r="E93" s="56"/>
      <c r="F93" s="56"/>
      <c r="G93" s="56"/>
    </row>
    <row r="94" spans="2:7">
      <c r="B94" s="56"/>
      <c r="C94" s="56"/>
      <c r="D94" s="57"/>
      <c r="E94" s="56"/>
      <c r="F94" s="56"/>
      <c r="G94" s="56"/>
    </row>
    <row r="95" spans="2:7">
      <c r="B95" s="56"/>
      <c r="C95" s="56"/>
      <c r="D95" s="57"/>
      <c r="E95" s="56"/>
      <c r="F95" s="56"/>
      <c r="G95" s="56"/>
    </row>
    <row r="96" spans="2:7">
      <c r="B96" s="56"/>
      <c r="C96" s="56"/>
      <c r="D96" s="57"/>
      <c r="E96" s="56"/>
      <c r="F96" s="56"/>
      <c r="G96" s="56"/>
    </row>
    <row r="97" spans="2:7">
      <c r="B97" s="56"/>
      <c r="C97" s="56"/>
      <c r="D97" s="57"/>
      <c r="E97" s="56"/>
      <c r="F97" s="56"/>
      <c r="G97" s="56"/>
    </row>
    <row r="98" spans="2:7">
      <c r="B98" s="56"/>
      <c r="C98" s="56"/>
      <c r="D98" s="57"/>
      <c r="E98" s="56"/>
      <c r="F98" s="56"/>
      <c r="G98" s="56"/>
    </row>
    <row r="99" spans="2:7">
      <c r="B99" s="56"/>
      <c r="C99" s="56"/>
      <c r="D99" s="57"/>
      <c r="E99" s="56"/>
      <c r="F99" s="56"/>
      <c r="G99" s="56"/>
    </row>
    <row r="100" spans="2:7">
      <c r="B100" s="56"/>
      <c r="C100" s="56"/>
      <c r="D100" s="57"/>
      <c r="E100" s="56"/>
      <c r="F100" s="56"/>
      <c r="G100" s="56"/>
    </row>
    <row r="101" spans="2:7">
      <c r="B101" s="56"/>
      <c r="C101" s="56"/>
      <c r="D101" s="57"/>
      <c r="E101" s="56"/>
      <c r="F101" s="56"/>
      <c r="G101" s="56"/>
    </row>
    <row r="102" spans="2:7">
      <c r="B102" s="56"/>
      <c r="C102" s="56"/>
      <c r="D102" s="57"/>
      <c r="E102" s="56"/>
      <c r="F102" s="56"/>
      <c r="G102" s="56"/>
    </row>
    <row r="103" spans="2:7">
      <c r="B103" s="56"/>
      <c r="C103" s="56"/>
      <c r="D103" s="57"/>
      <c r="E103" s="56"/>
      <c r="F103" s="56"/>
      <c r="G103" s="56"/>
    </row>
    <row r="104" spans="2:7">
      <c r="B104" s="56"/>
      <c r="C104" s="56"/>
      <c r="D104" s="57"/>
      <c r="E104" s="56"/>
      <c r="F104" s="56"/>
      <c r="G104" s="56"/>
    </row>
  </sheetData>
  <mergeCells count="24">
    <mergeCell ref="G4:I4"/>
    <mergeCell ref="A8:B8"/>
    <mergeCell ref="C8:F8"/>
    <mergeCell ref="G8:I8"/>
    <mergeCell ref="A5:I5"/>
    <mergeCell ref="A6:B6"/>
    <mergeCell ref="C6:F6"/>
    <mergeCell ref="G6:I6"/>
    <mergeCell ref="B1:I1"/>
    <mergeCell ref="F14:F53"/>
    <mergeCell ref="A67:I67"/>
    <mergeCell ref="A9:B9"/>
    <mergeCell ref="G9:I9"/>
    <mergeCell ref="A10:B10"/>
    <mergeCell ref="G10:I10"/>
    <mergeCell ref="A12:B12"/>
    <mergeCell ref="A11:B11"/>
    <mergeCell ref="G11:I11"/>
    <mergeCell ref="A13:I13"/>
    <mergeCell ref="A56:I56"/>
    <mergeCell ref="G3:I3"/>
    <mergeCell ref="A7:B7"/>
    <mergeCell ref="C7:F7"/>
    <mergeCell ref="G7:I7"/>
  </mergeCells>
  <printOptions horizontalCentered="1"/>
  <pageMargins left="0.43307086614173229" right="0.43307086614173229" top="0.6692913385826772" bottom="0.47244094488188981" header="0.31496062992125984" footer="0.31496062992125984"/>
  <pageSetup scale="73" orientation="portrait" r:id="rId1"/>
  <rowBreaks count="1" manualBreakCount="1">
    <brk id="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50+9%</vt:lpstr>
      <vt:lpstr>'50+9%'!Область_печати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user</cp:lastModifiedBy>
  <cp:lastPrinted>2016-01-13T02:38:19Z</cp:lastPrinted>
  <dcterms:created xsi:type="dcterms:W3CDTF">2013-12-09T02:28:32Z</dcterms:created>
  <dcterms:modified xsi:type="dcterms:W3CDTF">2016-05-19T05:03:36Z</dcterms:modified>
</cp:coreProperties>
</file>