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Смета 2013 (ЖД10)" sheetId="1" r:id="rId1"/>
  </sheets>
  <definedNames>
    <definedName name="_xlnm.Print_Area" localSheetId="0">'Смета 2013 (ЖД10)'!$A$1:$E$77</definedName>
  </definedNames>
  <calcPr calcId="125725"/>
</workbook>
</file>

<file path=xl/calcChain.xml><?xml version="1.0" encoding="utf-8"?>
<calcChain xmlns="http://schemas.openxmlformats.org/spreadsheetml/2006/main">
  <c r="D68" i="1"/>
  <c r="E68" s="1"/>
  <c r="D64"/>
  <c r="E64" s="1"/>
  <c r="D39"/>
  <c r="E39" s="1"/>
  <c r="D37"/>
  <c r="D27"/>
  <c r="E27" s="1"/>
  <c r="D25"/>
  <c r="J21"/>
  <c r="K21" s="1"/>
  <c r="J20"/>
  <c r="K20" s="1"/>
  <c r="J19"/>
  <c r="K19" s="1"/>
  <c r="J18"/>
  <c r="K18" s="1"/>
  <c r="D18"/>
  <c r="E18" s="1"/>
  <c r="J17"/>
  <c r="K17" s="1"/>
  <c r="D16"/>
  <c r="E16" s="1"/>
  <c r="K13"/>
  <c r="K12"/>
  <c r="J12"/>
  <c r="K11"/>
  <c r="J11"/>
  <c r="D11"/>
  <c r="D12" s="1"/>
  <c r="D8"/>
  <c r="E66" s="1"/>
  <c r="E12" l="1"/>
  <c r="E11"/>
  <c r="D15"/>
  <c r="E15" s="1"/>
  <c r="D19"/>
  <c r="E24"/>
  <c r="E28"/>
  <c r="E41"/>
  <c r="E65"/>
  <c r="D69"/>
  <c r="E71"/>
  <c r="E13"/>
  <c r="E14"/>
  <c r="E26"/>
  <c r="E25" s="1"/>
  <c r="E38"/>
  <c r="E53"/>
  <c r="E37" s="1"/>
  <c r="E69" l="1"/>
  <c r="E67" s="1"/>
  <c r="D67"/>
  <c r="E19"/>
  <c r="E10"/>
  <c r="D10"/>
  <c r="D20"/>
  <c r="E20" s="1"/>
  <c r="E17" l="1"/>
  <c r="E72" s="1"/>
  <c r="D17"/>
  <c r="D72" s="1"/>
  <c r="E73" l="1"/>
  <c r="E74" s="1"/>
  <c r="D73"/>
  <c r="D74" s="1"/>
  <c r="D76" l="1"/>
  <c r="E76" s="1"/>
  <c r="D75"/>
  <c r="E75" s="1"/>
</calcChain>
</file>

<file path=xl/sharedStrings.xml><?xml version="1.0" encoding="utf-8"?>
<sst xmlns="http://schemas.openxmlformats.org/spreadsheetml/2006/main" count="174" uniqueCount="154">
  <si>
    <t>Структура платы за содержание и текущее обслуживание общего имущества многоквартирного дома</t>
  </si>
  <si>
    <t>по ул.Железнодорожная д.10</t>
  </si>
  <si>
    <t>2013г.</t>
  </si>
  <si>
    <t>Характеристика МКД</t>
  </si>
  <si>
    <t>Количество подъездов</t>
  </si>
  <si>
    <t>Количество квартир</t>
  </si>
  <si>
    <t>Общая площадь (жилая, нежилая)</t>
  </si>
  <si>
    <t>№ п/п</t>
  </si>
  <si>
    <t>Перечень обязательных работ и услуг</t>
  </si>
  <si>
    <t>Периодичность выполнения работ и услуг</t>
  </si>
  <si>
    <t>Стоимость работ и услуг в месяц, руб.</t>
  </si>
  <si>
    <t>Стоимость работ и услуг в месяц на 1 кв.м. общей площади, руб.</t>
  </si>
  <si>
    <t>Текущее содержание внутридомового инженерного оборудования</t>
  </si>
  <si>
    <t>Проведение технических осмотров , профилактический  ремонт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испытания. Ежемесячное обслуживание, поверк</t>
  </si>
  <si>
    <t>1.1</t>
  </si>
  <si>
    <t>ФОТ</t>
  </si>
  <si>
    <t>з/пл сантехника, з/пл электрика, з/пл инженера, энергетика</t>
  </si>
  <si>
    <t>сл.сантехник 3 ст</t>
  </si>
  <si>
    <t>1.2</t>
  </si>
  <si>
    <t>Страховые взносы, 20,2%</t>
  </si>
  <si>
    <t>п 1.1*20,2%</t>
  </si>
  <si>
    <t>элктрик 1.5ст</t>
  </si>
  <si>
    <t>1.3</t>
  </si>
  <si>
    <t>Материалы</t>
  </si>
  <si>
    <t>(лампочки, вентиля, редуктора, монометры, спец.одежда, инструмент)</t>
  </si>
  <si>
    <t>1.4</t>
  </si>
  <si>
    <t>Замеры сопротивления изоляции в сети электроснабжения сети дома</t>
  </si>
  <si>
    <t>1.5</t>
  </si>
  <si>
    <t>Мелкий непредвиденный ремонт (3%)</t>
  </si>
  <si>
    <t>инженер</t>
  </si>
  <si>
    <t>1.6</t>
  </si>
  <si>
    <t>Услуги сторонних орг-ций (Аскон, Сибирь-энерго)</t>
  </si>
  <si>
    <t>Ежемесячное обслуживание, поверка КИПов, вызов инспектора.</t>
  </si>
  <si>
    <t>энергетик</t>
  </si>
  <si>
    <t>2</t>
  </si>
  <si>
    <t>Текущее содержание конструктивных элементов жилых домов</t>
  </si>
  <si>
    <t>Тех/осмотр конструктивных элементов здания в комплексе - 2 раза в год, Уборка подвала и тех/этажа - 2 раза в год.</t>
  </si>
  <si>
    <t>мастер</t>
  </si>
  <si>
    <t>2.1</t>
  </si>
  <si>
    <t>з/плата мастер</t>
  </si>
  <si>
    <t>разнорабочий</t>
  </si>
  <si>
    <t>2.2</t>
  </si>
  <si>
    <t>п 2.1*20,2%</t>
  </si>
  <si>
    <t>кассир</t>
  </si>
  <si>
    <t>2.3</t>
  </si>
  <si>
    <t>Мелкий непредвиденный ремонт (5%)</t>
  </si>
  <si>
    <t>(п 2.1 + п 2.2) * 5%</t>
  </si>
  <si>
    <t>паспорт</t>
  </si>
  <si>
    <t>Тех/осмотр конструктивных элементов здания в комплексе (кровля, стены,окна ,двери, фундамент, отмостка…) с составлением дефектной ведомости</t>
  </si>
  <si>
    <t>2 раза в год</t>
  </si>
  <si>
    <t>кго</t>
  </si>
  <si>
    <t>Уборка подвала и тех/этажа</t>
  </si>
  <si>
    <t>Очистка козырьков подъезда от снега и наледи</t>
  </si>
  <si>
    <t>4 раза в год</t>
  </si>
  <si>
    <t>3</t>
  </si>
  <si>
    <t>Аварийно-диспетчерское обслуживание</t>
  </si>
  <si>
    <t>круглосуточно на системах отопления, водоснабжения, водоотведения и электроснабжения</t>
  </si>
  <si>
    <t>4</t>
  </si>
  <si>
    <t>Уборка лестничных клеток</t>
  </si>
  <si>
    <t>4.1</t>
  </si>
  <si>
    <t xml:space="preserve">з/пл уборщик лестн.клеток </t>
  </si>
  <si>
    <t>4.2</t>
  </si>
  <si>
    <t>п 4.1 * 20,2%</t>
  </si>
  <si>
    <t>4.3</t>
  </si>
  <si>
    <t>Инвентарь</t>
  </si>
  <si>
    <t>(швабра, ведро, совок, халат,фартук, щетка) 1 раз в год</t>
  </si>
  <si>
    <t>4.4</t>
  </si>
  <si>
    <t>влажное подметание лестничных площадок и маршей</t>
  </si>
  <si>
    <t>нижние три этажа - 5 раз в неделю; выше третьего этажа - 2 раза в неделю</t>
  </si>
  <si>
    <t>Мытье лестничных площадок и маршей, перил,п/ящиков, пожарных и электрич-х шкафов,подоконников и отопительных приборов</t>
  </si>
  <si>
    <t>2 раза в месяц</t>
  </si>
  <si>
    <t>мытье полов кабины лифта</t>
  </si>
  <si>
    <t>5 раз в неделю</t>
  </si>
  <si>
    <t>влажная протирка стен, дверей, плафонов и потолков кабины лифта</t>
  </si>
  <si>
    <t>обметание пыли с потолков</t>
  </si>
  <si>
    <t>мытье окон</t>
  </si>
  <si>
    <t>уборка площадки перед входом в подъезд, очистка досок для объявлений</t>
  </si>
  <si>
    <t>1 раз в неделю</t>
  </si>
  <si>
    <t>5</t>
  </si>
  <si>
    <t>Уборка дворовой территории</t>
  </si>
  <si>
    <t>5.1</t>
  </si>
  <si>
    <t>з/пл дворника</t>
  </si>
  <si>
    <t>5.2</t>
  </si>
  <si>
    <t>п 5.1 * 20,2%</t>
  </si>
  <si>
    <t>5.3</t>
  </si>
  <si>
    <t>Спец.одежда, инвентарь</t>
  </si>
  <si>
    <t>5.4</t>
  </si>
  <si>
    <t>материалы</t>
  </si>
  <si>
    <t>песок, песко- соляная смесь</t>
  </si>
  <si>
    <t>холодный период года</t>
  </si>
  <si>
    <t>подметание территории</t>
  </si>
  <si>
    <t>территория 1 класса - 1 раз в двое суток; территория 2 и 3 класса - 1 раз в сутки</t>
  </si>
  <si>
    <t>посыпка территории</t>
  </si>
  <si>
    <t>1 раз в сутки в дни гололеда</t>
  </si>
  <si>
    <t>сдвигание свежевыпавшего снега в дни сильных снегопадов</t>
  </si>
  <si>
    <t>1 раз в  сутки в дни сильных снегопадов</t>
  </si>
  <si>
    <t>очистка от наледи и льда крышек люков и пожарных колодцев</t>
  </si>
  <si>
    <t>очистка участков территории от уплотненного снега</t>
  </si>
  <si>
    <t>по мере необходиости (1 раз в неделю)</t>
  </si>
  <si>
    <t>очистка участков территории от снега и наледи при механизированной уборке</t>
  </si>
  <si>
    <t>1 раз в месяц</t>
  </si>
  <si>
    <t>уборка контейнерной площадки от мусора, снега и наледи</t>
  </si>
  <si>
    <t>7 раз в неделю</t>
  </si>
  <si>
    <t>сметание снега со ступеней и площадки перед входом в подъезд</t>
  </si>
  <si>
    <t>6 раз в неделю</t>
  </si>
  <si>
    <t>очистка урн от муосра</t>
  </si>
  <si>
    <t>протирка указателей</t>
  </si>
  <si>
    <t>2 раза в год  (в холодный и теплый периоды)</t>
  </si>
  <si>
    <t>Мех. уборка  дворовой территории с вывозом снега</t>
  </si>
  <si>
    <t>12 раз в зимний период (ноябрь-апрель месяцы) - 2 раза в месяц</t>
  </si>
  <si>
    <t>теплый период года</t>
  </si>
  <si>
    <t>территория 1 класса - 1 раз в двое суток, территория 2 и 3 класса - 1 раз в сутки</t>
  </si>
  <si>
    <t>частичная уборка территории в дни с осадками более 2 см</t>
  </si>
  <si>
    <t>50% территории - 1 раз в двое суток</t>
  </si>
  <si>
    <t>уборка газонов</t>
  </si>
  <si>
    <t>3 раза в неделю</t>
  </si>
  <si>
    <t>полив газонов</t>
  </si>
  <si>
    <t>4 раза в месяц (май-август месяцы)</t>
  </si>
  <si>
    <t>стрижка газонов</t>
  </si>
  <si>
    <t>1 раз в месяц (июнь-сентябрь месяцы)</t>
  </si>
  <si>
    <t>подметание ступеней перед входом в подъезд</t>
  </si>
  <si>
    <t>уборка контейнерной площадки</t>
  </si>
  <si>
    <t>уборка приямков</t>
  </si>
  <si>
    <t>2 раза в теплый период (май, октябрь м-цы)</t>
  </si>
  <si>
    <t>6</t>
  </si>
  <si>
    <t>Благоустройство</t>
  </si>
  <si>
    <t>Незначительный ремонт и покраска малых форм, побелка поребриков, мешки для мусора, оформление газонов,обслуживание видеонаблюдения</t>
  </si>
  <si>
    <t>7</t>
  </si>
  <si>
    <t>Вывоз ТБО</t>
  </si>
  <si>
    <t>ежедневно</t>
  </si>
  <si>
    <t>8</t>
  </si>
  <si>
    <t>Вывоз и утилизация КГО</t>
  </si>
  <si>
    <t>По мере необходимости (1 раз в неделю)</t>
  </si>
  <si>
    <t>9</t>
  </si>
  <si>
    <t>Общеэксплуатационные расходы</t>
  </si>
  <si>
    <t>Организация работы с населением, услуги паспортного стола, начисление и прием платежей, услуги банка.</t>
  </si>
  <si>
    <t>9.1</t>
  </si>
  <si>
    <t>з/пл кассира, з/пл паспортиста, з/пл юриста</t>
  </si>
  <si>
    <t>9.2</t>
  </si>
  <si>
    <t>п 9.1 * 20,2%</t>
  </si>
  <si>
    <t>9.3</t>
  </si>
  <si>
    <t>Канц.товары</t>
  </si>
  <si>
    <t>9.4</t>
  </si>
  <si>
    <t>Прочие расходы</t>
  </si>
  <si>
    <t>усл.банка, програмное обеспеч.,ТО кассового аппарата аттестация персонала</t>
  </si>
  <si>
    <t>10</t>
  </si>
  <si>
    <t xml:space="preserve">ИТОГО расходов </t>
  </si>
  <si>
    <t>11</t>
  </si>
  <si>
    <t>Расходы на управление 10 %</t>
  </si>
  <si>
    <t>12</t>
  </si>
  <si>
    <t>ИТОГО расходов с управлением</t>
  </si>
  <si>
    <t>-4500 аренда контейнерной площадки</t>
  </si>
  <si>
    <t>+3000 gповышение стоимости аренды контейнерной площадки</t>
  </si>
  <si>
    <t>ООО "УК "ЖЭУ"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</si>
</sst>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/>
    <xf numFmtId="2" fontId="1" fillId="0" borderId="0" xfId="0" applyNumberFormat="1" applyFont="1" applyFill="1"/>
    <xf numFmtId="2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/>
    </xf>
    <xf numFmtId="2" fontId="1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2" fontId="5" fillId="0" borderId="1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3" fillId="0" borderId="0" xfId="1" applyNumberFormat="1" applyFont="1" applyBorder="1" applyAlignment="1">
      <alignment horizontal="center"/>
    </xf>
    <xf numFmtId="4" fontId="8" fillId="0" borderId="0" xfId="1" applyNumberFormat="1" applyFont="1" applyBorder="1" applyAlignment="1">
      <alignment horizontal="center"/>
    </xf>
    <xf numFmtId="0" fontId="1" fillId="0" borderId="0" xfId="0" quotePrefix="1" applyFont="1"/>
    <xf numFmtId="4" fontId="1" fillId="0" borderId="0" xfId="0" applyNumberFormat="1" applyFont="1" applyAlignment="1">
      <alignment horizontal="right"/>
    </xf>
  </cellXfs>
  <cellStyles count="2">
    <cellStyle name="Обычный" xfId="0" builtinId="0"/>
    <cellStyle name="Обычный_Raschet na Sod i Rem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80"/>
  <sheetViews>
    <sheetView tabSelected="1" view="pageBreakPreview" zoomScale="85" zoomScaleNormal="100" zoomScaleSheetLayoutView="85" workbookViewId="0">
      <selection activeCell="D66" sqref="D66"/>
    </sheetView>
  </sheetViews>
  <sheetFormatPr defaultRowHeight="12"/>
  <cols>
    <col min="1" max="1" width="3.42578125" style="1" customWidth="1"/>
    <col min="2" max="2" width="28.140625" style="2" customWidth="1"/>
    <col min="3" max="3" width="44.140625" style="2" customWidth="1"/>
    <col min="4" max="4" width="15.140625" style="3" customWidth="1"/>
    <col min="5" max="5" width="15" style="3" customWidth="1"/>
    <col min="6" max="7" width="0" style="2" hidden="1" customWidth="1"/>
    <col min="8" max="8" width="12.7109375" style="2" hidden="1" customWidth="1"/>
    <col min="9" max="11" width="0" style="2" hidden="1" customWidth="1"/>
    <col min="12" max="16384" width="9.140625" style="2"/>
  </cols>
  <sheetData>
    <row r="1" spans="1:11" ht="65.25" customHeight="1"/>
    <row r="2" spans="1:11">
      <c r="C2" s="4" t="s">
        <v>0</v>
      </c>
    </row>
    <row r="3" spans="1:11">
      <c r="C3" s="4" t="s">
        <v>1</v>
      </c>
    </row>
    <row r="4" spans="1:11">
      <c r="C4" s="4" t="s">
        <v>2</v>
      </c>
    </row>
    <row r="5" spans="1:11">
      <c r="C5" s="5" t="s">
        <v>3</v>
      </c>
      <c r="D5" s="6"/>
      <c r="E5" s="7"/>
      <c r="F5" s="8"/>
    </row>
    <row r="6" spans="1:11">
      <c r="C6" s="9" t="s">
        <v>4</v>
      </c>
      <c r="D6" s="10">
        <v>1</v>
      </c>
      <c r="E6" s="7"/>
      <c r="F6" s="8"/>
    </row>
    <row r="7" spans="1:11">
      <c r="C7" s="9" t="s">
        <v>5</v>
      </c>
      <c r="D7" s="10">
        <v>42</v>
      </c>
      <c r="E7" s="7">
        <v>4003.4</v>
      </c>
      <c r="F7" s="8"/>
    </row>
    <row r="8" spans="1:11">
      <c r="C8" s="11" t="s">
        <v>6</v>
      </c>
      <c r="D8" s="6">
        <f>E8+F8</f>
        <v>4508.1000000000004</v>
      </c>
      <c r="E8" s="6">
        <v>3599.4</v>
      </c>
      <c r="F8" s="8">
        <v>908.7</v>
      </c>
    </row>
    <row r="9" spans="1:11" s="15" customFormat="1" ht="63.75" customHeight="1">
      <c r="A9" s="11" t="s">
        <v>7</v>
      </c>
      <c r="B9" s="12" t="s">
        <v>8</v>
      </c>
      <c r="C9" s="13" t="s">
        <v>9</v>
      </c>
      <c r="D9" s="14" t="s">
        <v>10</v>
      </c>
      <c r="E9" s="14" t="s">
        <v>11</v>
      </c>
    </row>
    <row r="10" spans="1:11" ht="122.25" customHeight="1">
      <c r="A10" s="16">
        <v>1</v>
      </c>
      <c r="B10" s="17" t="s">
        <v>12</v>
      </c>
      <c r="C10" s="18" t="s">
        <v>13</v>
      </c>
      <c r="D10" s="19">
        <f>SUM(D11:D16)</f>
        <v>33465.114583839997</v>
      </c>
      <c r="E10" s="19">
        <f>SUM(E11:E16)</f>
        <v>7.4233301354983237</v>
      </c>
    </row>
    <row r="11" spans="1:11" hidden="1">
      <c r="A11" s="20" t="s">
        <v>14</v>
      </c>
      <c r="B11" s="21" t="s">
        <v>15</v>
      </c>
      <c r="C11" s="22" t="s">
        <v>16</v>
      </c>
      <c r="D11" s="23">
        <f>(11270.13+4700+2851.02+1767.17-1237.36)-10%*(11270.13+4700+2851.02+1767.17-1237.36)</f>
        <v>17415.863999999998</v>
      </c>
      <c r="E11" s="24">
        <f>D11/D8</f>
        <v>3.8632381712916741</v>
      </c>
      <c r="H11" s="2" t="s">
        <v>17</v>
      </c>
      <c r="I11" s="2">
        <v>45441</v>
      </c>
      <c r="J11" s="2">
        <f>I11/18176.6</f>
        <v>2.4999724921052344</v>
      </c>
      <c r="K11" s="2">
        <f>J11*4508.1</f>
        <v>11270.125991659608</v>
      </c>
    </row>
    <row r="12" spans="1:11" hidden="1">
      <c r="A12" s="20" t="s">
        <v>18</v>
      </c>
      <c r="B12" s="21" t="s">
        <v>19</v>
      </c>
      <c r="C12" s="25" t="s">
        <v>20</v>
      </c>
      <c r="D12" s="23">
        <f>D11*20.2%</f>
        <v>3518.0045279999995</v>
      </c>
      <c r="E12" s="24">
        <f>D12/D8</f>
        <v>0.78037411060091821</v>
      </c>
      <c r="H12" s="2" t="s">
        <v>21</v>
      </c>
      <c r="I12" s="2">
        <v>18933.75</v>
      </c>
      <c r="J12" s="2">
        <f>I12/18176.6</f>
        <v>1.0416552050438477</v>
      </c>
      <c r="K12" s="2">
        <f>J12*4508.1</f>
        <v>4695.8858298581699</v>
      </c>
    </row>
    <row r="13" spans="1:11" ht="24" hidden="1">
      <c r="A13" s="20" t="s">
        <v>22</v>
      </c>
      <c r="B13" s="21" t="s">
        <v>23</v>
      </c>
      <c r="C13" s="25" t="s">
        <v>24</v>
      </c>
      <c r="D13" s="23">
        <v>1000</v>
      </c>
      <c r="E13" s="24">
        <f>D13/D8</f>
        <v>0.22182294092855082</v>
      </c>
      <c r="K13" s="2">
        <f t="shared" ref="K13:K21" si="0">J13*4508.1</f>
        <v>0</v>
      </c>
    </row>
    <row r="14" spans="1:11" ht="24" hidden="1">
      <c r="A14" s="20" t="s">
        <v>25</v>
      </c>
      <c r="B14" s="21"/>
      <c r="C14" s="25" t="s">
        <v>26</v>
      </c>
      <c r="D14" s="23">
        <v>3334</v>
      </c>
      <c r="E14" s="24">
        <f>D14/D8</f>
        <v>0.73955768505578845</v>
      </c>
    </row>
    <row r="15" spans="1:11" ht="24" hidden="1">
      <c r="A15" s="20" t="s">
        <v>27</v>
      </c>
      <c r="B15" s="21" t="s">
        <v>28</v>
      </c>
      <c r="C15" s="25"/>
      <c r="D15" s="23">
        <f>(D11+D12)*3%</f>
        <v>628.01605583999992</v>
      </c>
      <c r="E15" s="24">
        <f>D15/D8</f>
        <v>0.13930836845677777</v>
      </c>
      <c r="H15" s="2" t="s">
        <v>29</v>
      </c>
      <c r="I15" s="2">
        <v>2851.02</v>
      </c>
    </row>
    <row r="16" spans="1:11" ht="24" hidden="1">
      <c r="A16" s="20" t="s">
        <v>30</v>
      </c>
      <c r="B16" s="21" t="s">
        <v>31</v>
      </c>
      <c r="C16" s="25" t="s">
        <v>32</v>
      </c>
      <c r="D16" s="23">
        <f>4069.23+2500+1000</f>
        <v>7569.23</v>
      </c>
      <c r="E16" s="24">
        <f>D16/D8</f>
        <v>1.6790288591646145</v>
      </c>
      <c r="H16" s="2" t="s">
        <v>33</v>
      </c>
      <c r="I16" s="2">
        <v>1767.16</v>
      </c>
    </row>
    <row r="17" spans="1:11" s="28" customFormat="1" ht="59.25" customHeight="1">
      <c r="A17" s="26" t="s">
        <v>34</v>
      </c>
      <c r="B17" s="17" t="s">
        <v>35</v>
      </c>
      <c r="C17" s="27" t="s">
        <v>36</v>
      </c>
      <c r="D17" s="19">
        <f>SUM(D18:D20)</f>
        <v>4993.6753439999993</v>
      </c>
      <c r="E17" s="19">
        <f>SUM(E18:E20)</f>
        <v>1.1077117508484726</v>
      </c>
      <c r="H17" s="28" t="s">
        <v>37</v>
      </c>
      <c r="I17" s="28">
        <v>15953.13</v>
      </c>
      <c r="J17" s="2">
        <f>I17/18176.6</f>
        <v>0.87767404245018321</v>
      </c>
      <c r="K17" s="2">
        <f t="shared" si="0"/>
        <v>3956.6423507696713</v>
      </c>
    </row>
    <row r="18" spans="1:11" s="28" customFormat="1" hidden="1">
      <c r="A18" s="29" t="s">
        <v>38</v>
      </c>
      <c r="B18" s="21" t="s">
        <v>15</v>
      </c>
      <c r="C18" s="25" t="s">
        <v>39</v>
      </c>
      <c r="D18" s="23">
        <f>3956.64</f>
        <v>3956.64</v>
      </c>
      <c r="E18" s="24">
        <f>D18/D8</f>
        <v>0.8776735209955413</v>
      </c>
      <c r="G18" s="30"/>
      <c r="H18" s="28" t="s">
        <v>40</v>
      </c>
      <c r="I18" s="28">
        <v>8315</v>
      </c>
      <c r="J18" s="2">
        <f>I18/18176.6</f>
        <v>0.4574562899552172</v>
      </c>
      <c r="K18" s="2">
        <f t="shared" si="0"/>
        <v>2062.2587007471147</v>
      </c>
    </row>
    <row r="19" spans="1:11" s="28" customFormat="1" hidden="1">
      <c r="A19" s="29" t="s">
        <v>41</v>
      </c>
      <c r="B19" s="21" t="s">
        <v>19</v>
      </c>
      <c r="C19" s="25" t="s">
        <v>42</v>
      </c>
      <c r="D19" s="24">
        <f>D18*20.2%</f>
        <v>799.24127999999996</v>
      </c>
      <c r="E19" s="24">
        <f>D19/D8</f>
        <v>0.17729005124109934</v>
      </c>
      <c r="H19" s="28" t="s">
        <v>43</v>
      </c>
      <c r="I19" s="28">
        <v>25047</v>
      </c>
      <c r="J19" s="2">
        <f>I19/18176.6</f>
        <v>1.3779804803978744</v>
      </c>
      <c r="K19" s="2">
        <f t="shared" si="0"/>
        <v>6212.0738036816583</v>
      </c>
    </row>
    <row r="20" spans="1:11" s="28" customFormat="1" hidden="1">
      <c r="A20" s="29" t="s">
        <v>44</v>
      </c>
      <c r="B20" s="31" t="s">
        <v>45</v>
      </c>
      <c r="C20" s="25" t="s">
        <v>46</v>
      </c>
      <c r="D20" s="23">
        <f>(D18+D19)*5%</f>
        <v>237.79406399999999</v>
      </c>
      <c r="E20" s="24">
        <f>D20/D8</f>
        <v>5.2748178611832029E-2</v>
      </c>
      <c r="H20" s="28" t="s">
        <v>47</v>
      </c>
      <c r="I20" s="28">
        <v>6578.55</v>
      </c>
      <c r="J20" s="2">
        <f>I20/15570.45</f>
        <v>0.4225022398196584</v>
      </c>
      <c r="K20" s="2">
        <f t="shared" si="0"/>
        <v>1904.6823473310021</v>
      </c>
    </row>
    <row r="21" spans="1:11" s="30" customFormat="1" ht="60" hidden="1">
      <c r="A21" s="29"/>
      <c r="B21" s="21" t="s">
        <v>48</v>
      </c>
      <c r="C21" s="25" t="s">
        <v>49</v>
      </c>
      <c r="D21" s="23"/>
      <c r="E21" s="24"/>
      <c r="G21" s="32"/>
      <c r="H21" s="30" t="s">
        <v>50</v>
      </c>
      <c r="I21" s="30">
        <v>6000</v>
      </c>
      <c r="J21" s="2">
        <f>I21/15570.45</f>
        <v>0.38534531757270984</v>
      </c>
      <c r="K21" s="2">
        <f t="shared" si="0"/>
        <v>1737.1752261495335</v>
      </c>
    </row>
    <row r="22" spans="1:11" s="30" customFormat="1" hidden="1">
      <c r="A22" s="29"/>
      <c r="B22" s="21" t="s">
        <v>51</v>
      </c>
      <c r="C22" s="25" t="s">
        <v>49</v>
      </c>
      <c r="D22" s="23"/>
      <c r="E22" s="24"/>
      <c r="G22" s="2"/>
      <c r="H22" s="2"/>
      <c r="I22" s="2"/>
    </row>
    <row r="23" spans="1:11" s="30" customFormat="1" ht="24" hidden="1">
      <c r="A23" s="29"/>
      <c r="B23" s="21" t="s">
        <v>52</v>
      </c>
      <c r="C23" s="25" t="s">
        <v>53</v>
      </c>
      <c r="D23" s="23"/>
      <c r="E23" s="24"/>
      <c r="G23" s="32"/>
      <c r="I23" s="32"/>
    </row>
    <row r="24" spans="1:11" ht="24">
      <c r="A24" s="16" t="s">
        <v>54</v>
      </c>
      <c r="B24" s="17" t="s">
        <v>55</v>
      </c>
      <c r="C24" s="18" t="s">
        <v>56</v>
      </c>
      <c r="D24" s="19">
        <v>1237.3599999999999</v>
      </c>
      <c r="E24" s="19">
        <f>D24/D8</f>
        <v>0.27447483418735164</v>
      </c>
      <c r="H24" s="30"/>
      <c r="I24" s="30"/>
      <c r="J24" s="30"/>
    </row>
    <row r="25" spans="1:11">
      <c r="A25" s="16" t="s">
        <v>57</v>
      </c>
      <c r="B25" s="17" t="s">
        <v>58</v>
      </c>
      <c r="C25" s="33"/>
      <c r="D25" s="34">
        <f>SUM(D26:D29)</f>
        <v>12095.2068</v>
      </c>
      <c r="E25" s="34">
        <f>SUM(E26:E29)</f>
        <v>2.6829943435150061</v>
      </c>
      <c r="J25" s="30"/>
    </row>
    <row r="26" spans="1:11" hidden="1">
      <c r="A26" s="20" t="s">
        <v>59</v>
      </c>
      <c r="B26" s="21" t="s">
        <v>15</v>
      </c>
      <c r="C26" s="35" t="s">
        <v>60</v>
      </c>
      <c r="D26" s="36">
        <v>9563.4</v>
      </c>
      <c r="E26" s="36">
        <f>D26/D8</f>
        <v>2.1213815132761029</v>
      </c>
      <c r="J26" s="30"/>
    </row>
    <row r="27" spans="1:11" hidden="1">
      <c r="A27" s="20" t="s">
        <v>61</v>
      </c>
      <c r="B27" s="21" t="s">
        <v>19</v>
      </c>
      <c r="C27" s="35" t="s">
        <v>62</v>
      </c>
      <c r="D27" s="36">
        <f>D26*20.2%</f>
        <v>1931.8067999999998</v>
      </c>
      <c r="E27" s="36">
        <f>D27/D8</f>
        <v>0.42851906568177273</v>
      </c>
      <c r="J27" s="30"/>
    </row>
    <row r="28" spans="1:11" hidden="1">
      <c r="A28" s="20" t="s">
        <v>63</v>
      </c>
      <c r="B28" s="21" t="s">
        <v>64</v>
      </c>
      <c r="C28" s="35" t="s">
        <v>65</v>
      </c>
      <c r="D28" s="36">
        <v>600</v>
      </c>
      <c r="E28" s="36">
        <f>D28/D8</f>
        <v>0.13309376455713048</v>
      </c>
      <c r="J28" s="30"/>
    </row>
    <row r="29" spans="1:11" hidden="1">
      <c r="A29" s="20" t="s">
        <v>66</v>
      </c>
      <c r="B29" s="21" t="s">
        <v>23</v>
      </c>
      <c r="C29" s="35"/>
      <c r="D29" s="36"/>
      <c r="E29" s="36"/>
      <c r="G29" s="30"/>
      <c r="J29" s="30"/>
    </row>
    <row r="30" spans="1:11" ht="24" hidden="1">
      <c r="A30" s="20"/>
      <c r="B30" s="21" t="s">
        <v>67</v>
      </c>
      <c r="C30" s="25" t="s">
        <v>68</v>
      </c>
      <c r="D30" s="36"/>
      <c r="E30" s="36"/>
    </row>
    <row r="31" spans="1:11" ht="48" hidden="1">
      <c r="A31" s="20"/>
      <c r="B31" s="21" t="s">
        <v>69</v>
      </c>
      <c r="C31" s="25" t="s">
        <v>70</v>
      </c>
      <c r="D31" s="36"/>
      <c r="E31" s="36"/>
      <c r="G31" s="37"/>
    </row>
    <row r="32" spans="1:11" hidden="1">
      <c r="A32" s="20"/>
      <c r="B32" s="21" t="s">
        <v>71</v>
      </c>
      <c r="C32" s="25" t="s">
        <v>72</v>
      </c>
      <c r="D32" s="36"/>
      <c r="E32" s="36"/>
    </row>
    <row r="33" spans="1:8" ht="24" hidden="1">
      <c r="A33" s="20"/>
      <c r="B33" s="21" t="s">
        <v>73</v>
      </c>
      <c r="C33" s="25" t="s">
        <v>70</v>
      </c>
      <c r="D33" s="36"/>
      <c r="E33" s="36"/>
      <c r="G33" s="37"/>
      <c r="H33" s="37"/>
    </row>
    <row r="34" spans="1:8" hidden="1">
      <c r="A34" s="20"/>
      <c r="B34" s="21" t="s">
        <v>74</v>
      </c>
      <c r="C34" s="25" t="s">
        <v>49</v>
      </c>
      <c r="D34" s="36"/>
      <c r="E34" s="36"/>
    </row>
    <row r="35" spans="1:8" hidden="1">
      <c r="A35" s="20"/>
      <c r="B35" s="21" t="s">
        <v>75</v>
      </c>
      <c r="C35" s="25" t="s">
        <v>49</v>
      </c>
      <c r="D35" s="36"/>
      <c r="E35" s="36"/>
    </row>
    <row r="36" spans="1:8" ht="36" hidden="1">
      <c r="A36" s="20"/>
      <c r="B36" s="21" t="s">
        <v>76</v>
      </c>
      <c r="C36" s="25" t="s">
        <v>77</v>
      </c>
      <c r="D36" s="36"/>
      <c r="E36" s="36"/>
    </row>
    <row r="37" spans="1:8">
      <c r="A37" s="16" t="s">
        <v>78</v>
      </c>
      <c r="B37" s="17" t="s">
        <v>79</v>
      </c>
      <c r="C37" s="33"/>
      <c r="D37" s="34">
        <f>SUM(D38:D41)+D61+D53</f>
        <v>18200.8462</v>
      </c>
      <c r="E37" s="34">
        <f>SUM(E38:E41)+E61+E53</f>
        <v>4.037365231472239</v>
      </c>
    </row>
    <row r="38" spans="1:8" hidden="1">
      <c r="A38" s="20" t="s">
        <v>80</v>
      </c>
      <c r="B38" s="38" t="s">
        <v>15</v>
      </c>
      <c r="C38" s="35" t="s">
        <v>81</v>
      </c>
      <c r="D38" s="36">
        <v>12563.1</v>
      </c>
      <c r="E38" s="36">
        <f>D38/D8</f>
        <v>2.7867837891794767</v>
      </c>
    </row>
    <row r="39" spans="1:8" hidden="1">
      <c r="A39" s="20" t="s">
        <v>82</v>
      </c>
      <c r="B39" s="38" t="s">
        <v>19</v>
      </c>
      <c r="C39" s="35" t="s">
        <v>83</v>
      </c>
      <c r="D39" s="36">
        <f>D38*20.2%</f>
        <v>2537.7462</v>
      </c>
      <c r="E39" s="36">
        <f>D39/D8</f>
        <v>0.56293032541425425</v>
      </c>
    </row>
    <row r="40" spans="1:8" hidden="1">
      <c r="A40" s="20" t="s">
        <v>84</v>
      </c>
      <c r="B40" s="38" t="s">
        <v>85</v>
      </c>
      <c r="C40" s="35"/>
      <c r="D40" s="36"/>
      <c r="E40" s="36"/>
    </row>
    <row r="41" spans="1:8" hidden="1">
      <c r="A41" s="20" t="s">
        <v>86</v>
      </c>
      <c r="B41" s="38" t="s">
        <v>87</v>
      </c>
      <c r="C41" s="39" t="s">
        <v>88</v>
      </c>
      <c r="D41" s="36">
        <v>600</v>
      </c>
      <c r="E41" s="36">
        <f>D41/D8</f>
        <v>0.13309376455713048</v>
      </c>
    </row>
    <row r="42" spans="1:8" hidden="1">
      <c r="A42" s="20"/>
      <c r="B42" s="40" t="s">
        <v>89</v>
      </c>
      <c r="C42" s="25"/>
      <c r="D42" s="41"/>
      <c r="E42" s="41"/>
    </row>
    <row r="43" spans="1:8" ht="24" hidden="1">
      <c r="A43" s="20"/>
      <c r="B43" s="38" t="s">
        <v>90</v>
      </c>
      <c r="C43" s="25" t="s">
        <v>91</v>
      </c>
      <c r="D43" s="36"/>
      <c r="E43" s="36"/>
    </row>
    <row r="44" spans="1:8" hidden="1">
      <c r="A44" s="20"/>
      <c r="B44" s="38" t="s">
        <v>92</v>
      </c>
      <c r="C44" s="25" t="s">
        <v>93</v>
      </c>
      <c r="D44" s="36"/>
      <c r="E44" s="36"/>
    </row>
    <row r="45" spans="1:8" ht="24" hidden="1">
      <c r="A45" s="20"/>
      <c r="B45" s="38" t="s">
        <v>94</v>
      </c>
      <c r="C45" s="25" t="s">
        <v>95</v>
      </c>
      <c r="D45" s="36"/>
      <c r="E45" s="36"/>
    </row>
    <row r="46" spans="1:8" ht="24" hidden="1">
      <c r="A46" s="20"/>
      <c r="B46" s="38" t="s">
        <v>96</v>
      </c>
      <c r="C46" s="25" t="s">
        <v>77</v>
      </c>
      <c r="D46" s="36"/>
      <c r="E46" s="36"/>
    </row>
    <row r="47" spans="1:8" ht="24" hidden="1">
      <c r="A47" s="20"/>
      <c r="B47" s="38" t="s">
        <v>97</v>
      </c>
      <c r="C47" s="25" t="s">
        <v>98</v>
      </c>
      <c r="D47" s="36"/>
      <c r="E47" s="36"/>
    </row>
    <row r="48" spans="1:8" ht="36" hidden="1">
      <c r="A48" s="20"/>
      <c r="B48" s="38" t="s">
        <v>99</v>
      </c>
      <c r="C48" s="25" t="s">
        <v>100</v>
      </c>
      <c r="D48" s="36"/>
      <c r="E48" s="36"/>
    </row>
    <row r="49" spans="1:12" ht="24" hidden="1">
      <c r="A49" s="20"/>
      <c r="B49" s="38" t="s">
        <v>101</v>
      </c>
      <c r="C49" s="25" t="s">
        <v>102</v>
      </c>
      <c r="D49" s="36"/>
      <c r="E49" s="36"/>
      <c r="H49" s="37"/>
    </row>
    <row r="50" spans="1:12" ht="24" hidden="1">
      <c r="A50" s="20"/>
      <c r="B50" s="38" t="s">
        <v>103</v>
      </c>
      <c r="C50" s="25" t="s">
        <v>104</v>
      </c>
      <c r="D50" s="36"/>
      <c r="E50" s="36"/>
    </row>
    <row r="51" spans="1:12" hidden="1">
      <c r="A51" s="20"/>
      <c r="B51" s="38" t="s">
        <v>105</v>
      </c>
      <c r="C51" s="25" t="s">
        <v>104</v>
      </c>
      <c r="D51" s="36"/>
      <c r="E51" s="36"/>
    </row>
    <row r="52" spans="1:12" hidden="1">
      <c r="A52" s="20"/>
      <c r="B52" s="38" t="s">
        <v>106</v>
      </c>
      <c r="C52" s="25" t="s">
        <v>107</v>
      </c>
      <c r="D52" s="36"/>
      <c r="E52" s="36"/>
    </row>
    <row r="53" spans="1:12" s="30" customFormat="1" ht="24">
      <c r="A53" s="29"/>
      <c r="B53" s="21" t="s">
        <v>108</v>
      </c>
      <c r="C53" s="25" t="s">
        <v>109</v>
      </c>
      <c r="D53" s="36">
        <v>2500</v>
      </c>
      <c r="E53" s="36">
        <f>D53/D8</f>
        <v>0.55455735232137704</v>
      </c>
    </row>
    <row r="54" spans="1:12" hidden="1">
      <c r="A54" s="20"/>
      <c r="B54" s="40" t="s">
        <v>110</v>
      </c>
      <c r="C54" s="25"/>
      <c r="D54" s="41"/>
      <c r="E54" s="41"/>
    </row>
    <row r="55" spans="1:12" ht="24" hidden="1">
      <c r="A55" s="20"/>
      <c r="B55" s="38" t="s">
        <v>90</v>
      </c>
      <c r="C55" s="25" t="s">
        <v>111</v>
      </c>
      <c r="D55" s="36"/>
      <c r="E55" s="36"/>
      <c r="G55" s="37"/>
      <c r="I55" s="37"/>
    </row>
    <row r="56" spans="1:12" ht="24" hidden="1">
      <c r="A56" s="20"/>
      <c r="B56" s="38" t="s">
        <v>112</v>
      </c>
      <c r="C56" s="25" t="s">
        <v>113</v>
      </c>
      <c r="D56" s="36"/>
      <c r="E56" s="36"/>
    </row>
    <row r="57" spans="1:12" hidden="1">
      <c r="A57" s="20"/>
      <c r="B57" s="38" t="s">
        <v>114</v>
      </c>
      <c r="C57" s="25" t="s">
        <v>115</v>
      </c>
      <c r="D57" s="36"/>
      <c r="E57" s="36"/>
    </row>
    <row r="58" spans="1:12" hidden="1">
      <c r="A58" s="20"/>
      <c r="B58" s="38" t="s">
        <v>116</v>
      </c>
      <c r="C58" s="25" t="s">
        <v>117</v>
      </c>
      <c r="D58" s="36"/>
      <c r="E58" s="36"/>
    </row>
    <row r="59" spans="1:12" hidden="1">
      <c r="A59" s="20"/>
      <c r="B59" s="38" t="s">
        <v>118</v>
      </c>
      <c r="C59" s="25" t="s">
        <v>119</v>
      </c>
      <c r="D59" s="36"/>
      <c r="E59" s="36"/>
    </row>
    <row r="60" spans="1:12" ht="24" hidden="1">
      <c r="A60" s="20"/>
      <c r="B60" s="38" t="s">
        <v>120</v>
      </c>
      <c r="C60" s="25" t="s">
        <v>115</v>
      </c>
      <c r="D60" s="36"/>
      <c r="E60" s="36"/>
    </row>
    <row r="61" spans="1:12" hidden="1">
      <c r="A61" s="20"/>
      <c r="B61" s="38" t="s">
        <v>121</v>
      </c>
      <c r="C61" s="25" t="s">
        <v>102</v>
      </c>
      <c r="D61" s="36"/>
      <c r="E61" s="36"/>
    </row>
    <row r="62" spans="1:12" hidden="1">
      <c r="A62" s="20"/>
      <c r="B62" s="38" t="s">
        <v>122</v>
      </c>
      <c r="C62" s="25" t="s">
        <v>100</v>
      </c>
      <c r="D62" s="36"/>
      <c r="E62" s="36"/>
    </row>
    <row r="63" spans="1:12" hidden="1">
      <c r="A63" s="20"/>
      <c r="B63" s="38" t="s">
        <v>106</v>
      </c>
      <c r="C63" s="25" t="s">
        <v>123</v>
      </c>
      <c r="D63" s="36"/>
      <c r="E63" s="36"/>
    </row>
    <row r="64" spans="1:12" s="28" customFormat="1" ht="36">
      <c r="A64" s="26" t="s">
        <v>124</v>
      </c>
      <c r="B64" s="17" t="s">
        <v>125</v>
      </c>
      <c r="C64" s="18" t="s">
        <v>126</v>
      </c>
      <c r="D64" s="34">
        <f>2200+2384</f>
        <v>4584</v>
      </c>
      <c r="E64" s="34">
        <f>D64/D8</f>
        <v>1.016836361216477</v>
      </c>
      <c r="F64" s="30"/>
      <c r="G64" s="30"/>
      <c r="H64" s="30"/>
      <c r="I64" s="30"/>
      <c r="J64" s="30"/>
      <c r="K64" s="30"/>
      <c r="L64" s="30"/>
    </row>
    <row r="65" spans="1:12" s="28" customFormat="1">
      <c r="A65" s="26" t="s">
        <v>127</v>
      </c>
      <c r="B65" s="17" t="s">
        <v>128</v>
      </c>
      <c r="C65" s="18" t="s">
        <v>129</v>
      </c>
      <c r="D65" s="34">
        <v>3900</v>
      </c>
      <c r="E65" s="34">
        <f>D65/D8</f>
        <v>0.86510946962134816</v>
      </c>
      <c r="F65" s="30"/>
    </row>
    <row r="66" spans="1:12">
      <c r="A66" s="16" t="s">
        <v>130</v>
      </c>
      <c r="B66" s="17" t="s">
        <v>131</v>
      </c>
      <c r="C66" s="18" t="s">
        <v>132</v>
      </c>
      <c r="D66" s="34">
        <v>1737</v>
      </c>
      <c r="E66" s="34">
        <f>D66/D8</f>
        <v>0.38530644839289274</v>
      </c>
    </row>
    <row r="67" spans="1:12" s="44" customFormat="1" ht="45.75" customHeight="1">
      <c r="A67" s="16" t="s">
        <v>133</v>
      </c>
      <c r="B67" s="42" t="s">
        <v>134</v>
      </c>
      <c r="C67" s="43" t="s">
        <v>135</v>
      </c>
      <c r="D67" s="34">
        <f>SUM(D68:D71)</f>
        <v>13838.919154000001</v>
      </c>
      <c r="E67" s="34">
        <f>SUM(E68:E71)</f>
        <v>3.0697897460127326</v>
      </c>
    </row>
    <row r="68" spans="1:12" hidden="1">
      <c r="A68" s="20" t="s">
        <v>136</v>
      </c>
      <c r="B68" s="38" t="s">
        <v>15</v>
      </c>
      <c r="C68" s="45" t="s">
        <v>137</v>
      </c>
      <c r="D68" s="36">
        <f>(6212.07+2364.78+1904.68)-(6212.07+2364.78+1904.68)*10%</f>
        <v>9433.3770000000004</v>
      </c>
      <c r="E68" s="36">
        <f>D68/D8</f>
        <v>2.0925394290277501</v>
      </c>
    </row>
    <row r="69" spans="1:12" hidden="1">
      <c r="A69" s="20" t="s">
        <v>138</v>
      </c>
      <c r="B69" s="38" t="s">
        <v>19</v>
      </c>
      <c r="C69" s="45" t="s">
        <v>139</v>
      </c>
      <c r="D69" s="36">
        <f>D68*20.2%</f>
        <v>1905.542154</v>
      </c>
      <c r="E69" s="36">
        <f>D69/D8</f>
        <v>0.42269296466360545</v>
      </c>
    </row>
    <row r="70" spans="1:12" hidden="1">
      <c r="A70" s="20" t="s">
        <v>140</v>
      </c>
      <c r="B70" s="38" t="s">
        <v>141</v>
      </c>
      <c r="C70" s="45"/>
      <c r="D70" s="36"/>
      <c r="E70" s="36"/>
    </row>
    <row r="71" spans="1:12" ht="24" hidden="1">
      <c r="A71" s="20" t="s">
        <v>142</v>
      </c>
      <c r="B71" s="38" t="s">
        <v>143</v>
      </c>
      <c r="C71" s="45" t="s">
        <v>144</v>
      </c>
      <c r="D71" s="36">
        <v>2500</v>
      </c>
      <c r="E71" s="36">
        <f>D71/D8</f>
        <v>0.55455735232137704</v>
      </c>
    </row>
    <row r="72" spans="1:12">
      <c r="A72" s="16" t="s">
        <v>145</v>
      </c>
      <c r="B72" s="17" t="s">
        <v>146</v>
      </c>
      <c r="C72" s="33"/>
      <c r="D72" s="34">
        <f>D10+D17+D24+D25+D37+D64+D65+D66+D67</f>
        <v>94052.122081840003</v>
      </c>
      <c r="E72" s="34">
        <f>E10+E17+E24+E25+E37+E64+E65+E66+E67</f>
        <v>20.862918320764841</v>
      </c>
    </row>
    <row r="73" spans="1:12">
      <c r="A73" s="16" t="s">
        <v>147</v>
      </c>
      <c r="B73" s="17" t="s">
        <v>148</v>
      </c>
      <c r="C73" s="35"/>
      <c r="D73" s="36">
        <f>D72*10%</f>
        <v>9405.2122081840007</v>
      </c>
      <c r="E73" s="36">
        <f>E72*10%</f>
        <v>2.0862918320764843</v>
      </c>
    </row>
    <row r="74" spans="1:12">
      <c r="A74" s="16" t="s">
        <v>149</v>
      </c>
      <c r="B74" s="17" t="s">
        <v>150</v>
      </c>
      <c r="C74" s="33"/>
      <c r="D74" s="34">
        <f>D72+D73</f>
        <v>103457.33429002401</v>
      </c>
      <c r="E74" s="34">
        <f>E72+E73</f>
        <v>22.949210152841324</v>
      </c>
    </row>
    <row r="75" spans="1:12">
      <c r="A75" s="46"/>
      <c r="B75" s="47"/>
      <c r="C75" s="48"/>
      <c r="D75" s="49">
        <f>D74-4500</f>
        <v>98957.33429002401</v>
      </c>
      <c r="E75" s="49">
        <f>D75/D8</f>
        <v>21.951006918662852</v>
      </c>
      <c r="L75" s="50" t="s">
        <v>151</v>
      </c>
    </row>
    <row r="76" spans="1:12">
      <c r="D76" s="49">
        <f>D74+3000</f>
        <v>106457.33429002401</v>
      </c>
      <c r="E76" s="49">
        <f>D76/D8</f>
        <v>23.614678975626983</v>
      </c>
      <c r="L76" s="50" t="s">
        <v>152</v>
      </c>
    </row>
    <row r="77" spans="1:12">
      <c r="E77" s="51" t="s">
        <v>153</v>
      </c>
    </row>
    <row r="80" spans="1:12">
      <c r="B80" s="44"/>
    </row>
  </sheetData>
  <pageMargins left="0.27" right="0.17" top="0.28000000000000003" bottom="0.17" header="0.17" footer="0.1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2013 (ЖД10)</vt:lpstr>
      <vt:lpstr>'Смета 2013 (ЖД10)'!Область_печати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dcterms:created xsi:type="dcterms:W3CDTF">2015-03-03T06:58:58Z</dcterms:created>
  <dcterms:modified xsi:type="dcterms:W3CDTF">2015-03-03T06:59:38Z</dcterms:modified>
</cp:coreProperties>
</file>