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П6(3мес)" sheetId="1" r:id="rId1"/>
  </sheets>
  <definedNames>
    <definedName name="_xlnm.Print_Area" localSheetId="0">'П6(3мес)'!$A$1:$K$39</definedName>
  </definedNames>
  <calcPr calcId="125725"/>
</workbook>
</file>

<file path=xl/calcChain.xml><?xml version="1.0" encoding="utf-8"?>
<calcChain xmlns="http://schemas.openxmlformats.org/spreadsheetml/2006/main">
  <c r="G32" i="1"/>
  <c r="G31"/>
  <c r="G33" s="1"/>
  <c r="D23"/>
  <c r="C23" s="1"/>
  <c r="E23" s="1"/>
  <c r="H22"/>
  <c r="I22" s="1"/>
  <c r="J24" s="1"/>
  <c r="H21"/>
  <c r="I21" s="1"/>
  <c r="E21"/>
  <c r="F21" s="1"/>
  <c r="H20"/>
  <c r="K20" s="1"/>
  <c r="H19"/>
  <c r="I19" s="1"/>
  <c r="E19"/>
  <c r="H18"/>
  <c r="I18" s="1"/>
  <c r="E18"/>
  <c r="H17"/>
  <c r="K17" s="1"/>
  <c r="E17"/>
  <c r="H16"/>
  <c r="K16" s="1"/>
  <c r="E16"/>
  <c r="H15"/>
  <c r="I15" s="1"/>
  <c r="E15"/>
  <c r="H14"/>
  <c r="I14" s="1"/>
  <c r="H13"/>
  <c r="K13" s="1"/>
  <c r="D13"/>
  <c r="D20" s="1"/>
  <c r="D22" s="1"/>
  <c r="H12"/>
  <c r="K12" s="1"/>
  <c r="E12"/>
  <c r="D12"/>
  <c r="H11"/>
  <c r="K11" s="1"/>
  <c r="E11"/>
  <c r="H10"/>
  <c r="K10" s="1"/>
  <c r="E10"/>
  <c r="H9"/>
  <c r="K9" s="1"/>
  <c r="E9"/>
  <c r="G3"/>
  <c r="H28" s="1"/>
  <c r="I9" l="1"/>
  <c r="I10"/>
  <c r="I11"/>
  <c r="E13"/>
  <c r="E20" s="1"/>
  <c r="I13"/>
  <c r="K14"/>
  <c r="K15"/>
  <c r="K18"/>
  <c r="K19"/>
  <c r="I20"/>
  <c r="K21"/>
  <c r="K22"/>
  <c r="H27"/>
  <c r="G28"/>
  <c r="I28" s="1"/>
  <c r="I12"/>
  <c r="I16"/>
  <c r="I17"/>
  <c r="G27"/>
  <c r="E22" l="1"/>
  <c r="F22" s="1"/>
  <c r="F9"/>
  <c r="I27"/>
  <c r="I29" s="1"/>
</calcChain>
</file>

<file path=xl/sharedStrings.xml><?xml version="1.0" encoding="utf-8"?>
<sst xmlns="http://schemas.openxmlformats.org/spreadsheetml/2006/main" count="82" uniqueCount="75">
  <si>
    <t>ОТЧЁТ 
об использовании средств собственников по текущему содержанию имущества многоквартирного дома № 6 по ул. 2-я Портовая 
за 2013 год (3 месяца)</t>
  </si>
  <si>
    <t>Характеристика МКД</t>
  </si>
  <si>
    <t>12-ти этажный кирпичный многоквартирный дом (от 10 до 30 лет эксплуатации)</t>
  </si>
  <si>
    <t>ул. 2-я Портовая 6</t>
  </si>
  <si>
    <t>Справочно</t>
  </si>
  <si>
    <t>Общая площадь помещений</t>
  </si>
  <si>
    <t>Площадь жилых помещений</t>
  </si>
  <si>
    <t>Площадь нежилых помещений</t>
  </si>
  <si>
    <t>Площадь дворовой территории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</si>
  <si>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</si>
  <si>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</si>
  <si>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r>
      <t xml:space="preserve">Стоимость работ и услуг в </t>
    </r>
    <r>
      <rPr>
        <b/>
        <u/>
        <sz val="10"/>
        <color indexed="8"/>
        <rFont val="Times New Roman"/>
        <family val="1"/>
        <charset val="204"/>
      </rPr>
      <t>год,</t>
    </r>
    <r>
      <rPr>
        <sz val="10"/>
        <color theme="1"/>
        <rFont val="Times New Roman"/>
        <family val="1"/>
        <charset val="204"/>
      </rPr>
      <t xml:space="preserve"> руб.</t>
    </r>
  </si>
  <si>
    <t>Цена работ и услуг на 1 кв.м. площади помещений в месяц, руб.</t>
  </si>
  <si>
    <t>Размер платы за 1 кв.м. площади помещений в месяц, руб.</t>
  </si>
  <si>
    <t>Фактических затрат в год, руб.</t>
  </si>
  <si>
    <t>По перечню 2013</t>
  </si>
  <si>
    <t>Разница (ФАКТ-ПЛАН)</t>
  </si>
  <si>
    <t>Раздел 1.     СОДЕРЖАНИЕ ОБЩЕГО ИМУЩЕСТВА ДОМА</t>
  </si>
  <si>
    <t>1.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</si>
  <si>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</si>
  <si>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</si>
  <si>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2.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</si>
  <si>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</si>
  <si>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</si>
  <si>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3.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</si>
  <si>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</si>
  <si>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</si>
  <si>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4.</t>
  </si>
  <si>
    <t>Санитарное содержание лестничных клеток</t>
  </si>
  <si>
    <t>5.</t>
  </si>
  <si>
    <t>Уборка земельного участка, входящего в состав общего имущества дома</t>
  </si>
  <si>
    <t>6.</t>
  </si>
  <si>
    <t xml:space="preserve">Механизированная уборка  дворовой территории    </t>
  </si>
  <si>
    <t>7.</t>
  </si>
  <si>
    <t>Автоуслуги по вывозу снега</t>
  </si>
  <si>
    <t>6 раз в холодный период</t>
  </si>
  <si>
    <t>8.</t>
  </si>
  <si>
    <t>Сбор, вывоз и утилизация крупногабаритных бытовых отходов</t>
  </si>
  <si>
    <t>по мере необходимости (1 раз в неделю)</t>
  </si>
  <si>
    <t>9.</t>
  </si>
  <si>
    <t>Сбор, вывоз и утилизация твердых бытовых отходов</t>
  </si>
  <si>
    <t>не реже одного раза в сутки</t>
  </si>
  <si>
    <t>10.</t>
  </si>
  <si>
    <t>Дератизация, дезинсекция</t>
  </si>
  <si>
    <t>дератизация - 1 раз в квартал, дезинсекция - 2 раза в год</t>
  </si>
  <si>
    <t>11.</t>
  </si>
  <si>
    <t>Обслуживание  лифтов</t>
  </si>
  <si>
    <t>ежемесячно, согласно договору со специализированной организацией</t>
  </si>
  <si>
    <t>ИТОГО  содержание общего имущества в многоквартирном доме</t>
  </si>
  <si>
    <t>12.</t>
  </si>
  <si>
    <t>УПРАВЛЕНИЕ МНОГОКВАРТИРНЫМ ДОМОМ, 17%</t>
  </si>
  <si>
    <t xml:space="preserve"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риему заявок от населения и функций, связанных с регистрацией граждан и др. 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</si>
  <si>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</si>
  <si>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</si>
  <si>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Замена ламп накаливания на энергосберегающие</t>
  </si>
  <si>
    <t xml:space="preserve"> (Согласно закона №261 от 18.11.2009г. "Об энергосбережении и о повышении энергетической эффективности" Ст.12 п.4 )-310 шт.</t>
  </si>
  <si>
    <t>тариф 2013</t>
  </si>
  <si>
    <t>Статья/источник</t>
  </si>
  <si>
    <t>Задолженность собственников/ бюджета по платежам на начало периода,  руб.</t>
  </si>
  <si>
    <t>Начислено,  руб.</t>
  </si>
  <si>
    <t>Оплачено,  руб.</t>
  </si>
  <si>
    <t>Задолженность собственников/ бюджета по платежам на конец периода,  руб.</t>
  </si>
  <si>
    <t>План,  руб.</t>
  </si>
  <si>
    <t>Факт,  руб.</t>
  </si>
  <si>
    <t>Hfpybwf,  руб.</t>
  </si>
  <si>
    <t>Текущее содержание</t>
  </si>
  <si>
    <t>Вознаграждение совету дома</t>
  </si>
  <si>
    <t>ИТОГО:</t>
  </si>
  <si>
    <t>Дополнительные доходы:</t>
  </si>
  <si>
    <t>Реклама</t>
  </si>
  <si>
    <t>Провайдеры</t>
  </si>
  <si>
    <t>Директор ООО "КЖЭК "Горский"</t>
  </si>
  <si>
    <t>С.В. Занина</t>
  </si>
  <si>
    <t>Экономист</t>
  </si>
  <si>
    <t>М.А. Иващук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</si>
</sst>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/>
    <xf numFmtId="4" fontId="12" fillId="0" borderId="9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 textRotation="90" wrapText="1"/>
    </xf>
    <xf numFmtId="4" fontId="14" fillId="0" borderId="15" xfId="0" applyNumberFormat="1" applyFont="1" applyFill="1" applyBorder="1" applyAlignment="1">
      <alignment horizontal="center" vertical="center" textRotation="90" wrapText="1"/>
    </xf>
    <xf numFmtId="4" fontId="14" fillId="0" borderId="15" xfId="0" applyNumberFormat="1" applyFont="1" applyFill="1" applyBorder="1" applyAlignment="1">
      <alignment horizontal="center" vertical="center" textRotation="90" wrapText="1"/>
    </xf>
    <xf numFmtId="4" fontId="14" fillId="0" borderId="5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4" fontId="14" fillId="0" borderId="6" xfId="0" applyNumberFormat="1" applyFont="1" applyFill="1" applyBorder="1" applyAlignment="1">
      <alignment vertical="center" wrapText="1"/>
    </xf>
    <xf numFmtId="4" fontId="14" fillId="0" borderId="8" xfId="0" applyNumberFormat="1" applyFont="1" applyFill="1" applyBorder="1" applyAlignment="1">
      <alignment vertical="center" wrapText="1"/>
    </xf>
    <xf numFmtId="4" fontId="14" fillId="0" borderId="8" xfId="0" applyNumberFormat="1" applyFont="1" applyFill="1" applyBorder="1" applyAlignment="1">
      <alignment wrapText="1"/>
    </xf>
    <xf numFmtId="4" fontId="16" fillId="0" borderId="8" xfId="0" applyNumberFormat="1" applyFont="1" applyFill="1" applyBorder="1" applyAlignment="1">
      <alignment wrapText="1"/>
    </xf>
    <xf numFmtId="4" fontId="14" fillId="0" borderId="8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wrapText="1"/>
    </xf>
    <xf numFmtId="4" fontId="16" fillId="0" borderId="13" xfId="0" applyNumberFormat="1" applyFont="1" applyBorder="1" applyAlignment="1">
      <alignment horizontal="left" vertical="center" wrapText="1"/>
    </xf>
    <xf numFmtId="4" fontId="16" fillId="0" borderId="17" xfId="0" applyNumberFormat="1" applyFont="1" applyBorder="1" applyAlignment="1">
      <alignment horizontal="left" vertical="center" wrapText="1"/>
    </xf>
    <xf numFmtId="4" fontId="14" fillId="0" borderId="17" xfId="0" applyNumberFormat="1" applyFont="1" applyBorder="1" applyAlignment="1">
      <alignment vertical="center" wrapText="1"/>
    </xf>
    <xf numFmtId="4" fontId="16" fillId="0" borderId="17" xfId="0" applyNumberFormat="1" applyFont="1" applyBorder="1" applyAlignment="1">
      <alignment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vertical="center" wrapText="1"/>
    </xf>
    <xf numFmtId="4" fontId="14" fillId="0" borderId="6" xfId="0" applyNumberFormat="1" applyFont="1" applyBorder="1" applyAlignment="1">
      <alignment vertical="center" wrapText="1"/>
    </xf>
    <xf numFmtId="4" fontId="14" fillId="0" borderId="8" xfId="0" applyNumberFormat="1" applyFont="1" applyBorder="1" applyAlignment="1">
      <alignment vertical="center" wrapText="1"/>
    </xf>
    <xf numFmtId="4" fontId="14" fillId="0" borderId="8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4" fontId="16" fillId="0" borderId="21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/>
    <xf numFmtId="0" fontId="8" fillId="0" borderId="0" xfId="0" applyFont="1" applyFill="1"/>
    <xf numFmtId="4" fontId="18" fillId="2" borderId="0" xfId="0" applyNumberFormat="1" applyFont="1" applyFill="1"/>
    <xf numFmtId="0" fontId="18" fillId="0" borderId="0" xfId="0" applyFont="1" applyFill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/>
    <xf numFmtId="4" fontId="5" fillId="2" borderId="0" xfId="0" applyNumberFormat="1" applyFont="1" applyFill="1"/>
    <xf numFmtId="0" fontId="19" fillId="0" borderId="0" xfId="0" applyFont="1" applyFill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/>
    <xf numFmtId="4" fontId="2" fillId="2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19" fillId="0" borderId="0" xfId="0" applyFont="1" applyFill="1"/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="85" zoomScaleSheetLayoutView="85" workbookViewId="0">
      <selection sqref="A1:I1"/>
    </sheetView>
  </sheetViews>
  <sheetFormatPr defaultRowHeight="15"/>
  <cols>
    <col min="1" max="1" width="7" style="130" customWidth="1"/>
    <col min="2" max="2" width="26.85546875" style="135" customWidth="1"/>
    <col min="3" max="3" width="66.28515625" style="135" hidden="1" customWidth="1"/>
    <col min="4" max="4" width="14.85546875" style="136" hidden="1" customWidth="1"/>
    <col min="5" max="6" width="16" style="135" hidden="1" customWidth="1"/>
    <col min="7" max="7" width="35.7109375" style="135" customWidth="1"/>
    <col min="8" max="8" width="18.85546875" style="133" customWidth="1"/>
    <col min="9" max="9" width="14.7109375" style="134" bestFit="1" customWidth="1"/>
    <col min="10" max="10" width="11.7109375" style="3" hidden="1" customWidth="1"/>
    <col min="11" max="11" width="12.42578125" style="3" hidden="1" customWidth="1"/>
    <col min="12" max="13" width="9.140625" style="4"/>
  </cols>
  <sheetData>
    <row r="1" spans="1:11" ht="75" customHeight="1" thickBo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1">
      <c r="A2" s="5" t="s">
        <v>1</v>
      </c>
      <c r="B2" s="6"/>
      <c r="C2" s="7" t="s">
        <v>2</v>
      </c>
      <c r="D2" s="8"/>
      <c r="E2" s="8"/>
      <c r="F2" s="9"/>
      <c r="G2" s="7" t="s">
        <v>3</v>
      </c>
      <c r="H2" s="8"/>
      <c r="I2" s="8"/>
      <c r="J2" s="10" t="s">
        <v>4</v>
      </c>
      <c r="K2" s="11"/>
    </row>
    <row r="3" spans="1:11">
      <c r="A3" s="12" t="s">
        <v>5</v>
      </c>
      <c r="B3" s="13"/>
      <c r="C3" s="14">
        <v>5150</v>
      </c>
      <c r="D3" s="15"/>
      <c r="E3" s="15"/>
      <c r="F3" s="16"/>
      <c r="G3" s="17">
        <f>G4+G5</f>
        <v>7863.1</v>
      </c>
      <c r="H3" s="18"/>
      <c r="I3" s="18"/>
      <c r="J3" s="19"/>
      <c r="K3" s="20"/>
    </row>
    <row r="4" spans="1:11">
      <c r="A4" s="12" t="s">
        <v>6</v>
      </c>
      <c r="B4" s="13"/>
      <c r="C4" s="21"/>
      <c r="D4" s="22"/>
      <c r="E4" s="22"/>
      <c r="F4" s="23"/>
      <c r="G4" s="17">
        <v>7863.1</v>
      </c>
      <c r="H4" s="18"/>
      <c r="I4" s="18"/>
      <c r="J4" s="19"/>
      <c r="K4" s="20"/>
    </row>
    <row r="5" spans="1:11">
      <c r="A5" s="12" t="s">
        <v>7</v>
      </c>
      <c r="B5" s="13"/>
      <c r="C5" s="21"/>
      <c r="D5" s="22"/>
      <c r="E5" s="22"/>
      <c r="F5" s="23"/>
      <c r="G5" s="17">
        <v>0</v>
      </c>
      <c r="H5" s="18"/>
      <c r="I5" s="18"/>
      <c r="J5" s="19"/>
      <c r="K5" s="20"/>
    </row>
    <row r="6" spans="1:11">
      <c r="A6" s="12" t="s">
        <v>8</v>
      </c>
      <c r="B6" s="13"/>
      <c r="C6" s="21"/>
      <c r="D6" s="22"/>
      <c r="E6" s="22"/>
      <c r="F6" s="23"/>
      <c r="G6" s="17">
        <v>1500</v>
      </c>
      <c r="H6" s="18"/>
      <c r="I6" s="18"/>
      <c r="J6" s="19"/>
      <c r="K6" s="20"/>
    </row>
    <row r="7" spans="1:11" ht="78.75" customHeight="1">
      <c r="A7" s="24" t="s">
        <v>9</v>
      </c>
      <c r="B7" s="25"/>
      <c r="C7" s="26" t="s">
        <v>10</v>
      </c>
      <c r="D7" s="27" t="s">
        <v>11</v>
      </c>
      <c r="E7" s="28" t="s">
        <v>12</v>
      </c>
      <c r="F7" s="28" t="s">
        <v>13</v>
      </c>
      <c r="G7" s="26" t="s">
        <v>10</v>
      </c>
      <c r="H7" s="29" t="s">
        <v>14</v>
      </c>
      <c r="I7" s="30" t="s">
        <v>13</v>
      </c>
      <c r="J7" s="31" t="s">
        <v>15</v>
      </c>
      <c r="K7" s="32" t="s">
        <v>16</v>
      </c>
    </row>
    <row r="8" spans="1:11" ht="15" customHeight="1">
      <c r="A8" s="7" t="s">
        <v>17</v>
      </c>
      <c r="B8" s="8"/>
      <c r="C8" s="8"/>
      <c r="D8" s="8"/>
      <c r="E8" s="8"/>
      <c r="F8" s="8"/>
      <c r="G8" s="8"/>
      <c r="H8" s="8"/>
      <c r="I8" s="8"/>
      <c r="J8" s="33"/>
      <c r="K8" s="34"/>
    </row>
    <row r="9" spans="1:11" ht="180.75" customHeight="1">
      <c r="A9" s="35" t="s">
        <v>18</v>
      </c>
      <c r="B9" s="36" t="s">
        <v>19</v>
      </c>
      <c r="C9" s="37" t="s">
        <v>20</v>
      </c>
      <c r="D9" s="38">
        <v>87976.44</v>
      </c>
      <c r="E9" s="38">
        <f>D9/12/5150</f>
        <v>1.4235669902912622</v>
      </c>
      <c r="F9" s="39" t="e">
        <f>E20</f>
        <v>#REF!</v>
      </c>
      <c r="G9" s="37" t="s">
        <v>20</v>
      </c>
      <c r="H9" s="40">
        <f>J9/12*3</f>
        <v>40225.287023499543</v>
      </c>
      <c r="I9" s="41">
        <f t="shared" ref="I9:I21" si="0">H9/3/$G$3</f>
        <v>1.7052344505135608</v>
      </c>
      <c r="J9" s="33">
        <v>160901.14809399817</v>
      </c>
      <c r="K9" s="34">
        <f>H9-J9</f>
        <v>-120675.86107049862</v>
      </c>
    </row>
    <row r="10" spans="1:11" ht="104.25" customHeight="1">
      <c r="A10" s="35" t="s">
        <v>21</v>
      </c>
      <c r="B10" s="36" t="s">
        <v>22</v>
      </c>
      <c r="C10" s="37" t="s">
        <v>23</v>
      </c>
      <c r="D10" s="38">
        <v>114756.45</v>
      </c>
      <c r="E10" s="38">
        <f>D10/12/5150</f>
        <v>1.8569004854368933</v>
      </c>
      <c r="F10" s="42"/>
      <c r="G10" s="37" t="s">
        <v>23</v>
      </c>
      <c r="H10" s="40">
        <f t="shared" ref="H10:H22" si="1">J10/12*3</f>
        <v>51213.135476500465</v>
      </c>
      <c r="I10" s="41">
        <f t="shared" si="0"/>
        <v>2.1710324374398757</v>
      </c>
      <c r="J10" s="33">
        <v>204852.54190600183</v>
      </c>
      <c r="K10" s="34">
        <f t="shared" ref="K10:K22" si="2">H10-J10</f>
        <v>-153639.40642950137</v>
      </c>
    </row>
    <row r="11" spans="1:11" ht="41.25" customHeight="1">
      <c r="A11" s="35" t="s">
        <v>24</v>
      </c>
      <c r="B11" s="36" t="s">
        <v>25</v>
      </c>
      <c r="C11" s="43" t="s">
        <v>26</v>
      </c>
      <c r="D11" s="44">
        <v>35844</v>
      </c>
      <c r="E11" s="38">
        <f>D11/12/5150</f>
        <v>0.57999999999999996</v>
      </c>
      <c r="F11" s="42"/>
      <c r="G11" s="43" t="s">
        <v>26</v>
      </c>
      <c r="H11" s="40">
        <f t="shared" si="1"/>
        <v>28312.684999999998</v>
      </c>
      <c r="I11" s="41">
        <f t="shared" si="0"/>
        <v>1.2002342163608075</v>
      </c>
      <c r="J11" s="33">
        <v>113250.74</v>
      </c>
      <c r="K11" s="34">
        <f t="shared" si="2"/>
        <v>-84938.055000000008</v>
      </c>
    </row>
    <row r="12" spans="1:11" ht="27" customHeight="1">
      <c r="A12" s="45" t="s">
        <v>27</v>
      </c>
      <c r="B12" s="46" t="s">
        <v>28</v>
      </c>
      <c r="C12" s="47"/>
      <c r="D12" s="48" t="e">
        <f>#REF!+#REF!+#REF!+#REF!+#REF!+#REF!+#REF!+#REF!</f>
        <v>#REF!</v>
      </c>
      <c r="E12" s="48" t="e">
        <f>#REF!+#REF!+#REF!+#REF!+#REF!+#REF!+#REF!+#REF!</f>
        <v>#REF!</v>
      </c>
      <c r="F12" s="42"/>
      <c r="G12" s="47"/>
      <c r="H12" s="40">
        <f t="shared" si="1"/>
        <v>49691.9</v>
      </c>
      <c r="I12" s="41">
        <f t="shared" si="0"/>
        <v>2.1065440687091179</v>
      </c>
      <c r="J12" s="33">
        <v>198767.6</v>
      </c>
      <c r="K12" s="34">
        <f t="shared" si="2"/>
        <v>-149075.70000000001</v>
      </c>
    </row>
    <row r="13" spans="1:11" ht="41.25" customHeight="1">
      <c r="A13" s="35" t="s">
        <v>29</v>
      </c>
      <c r="B13" s="36" t="s">
        <v>30</v>
      </c>
      <c r="C13" s="49"/>
      <c r="D13" s="50" t="e">
        <f>#REF!+#REF!</f>
        <v>#REF!</v>
      </c>
      <c r="E13" s="38" t="e">
        <f t="shared" ref="E13" si="3">D13/12/5150</f>
        <v>#REF!</v>
      </c>
      <c r="F13" s="42"/>
      <c r="G13" s="49"/>
      <c r="H13" s="40">
        <f t="shared" si="1"/>
        <v>42300.362500000003</v>
      </c>
      <c r="I13" s="41">
        <f t="shared" si="0"/>
        <v>1.7932012607410988</v>
      </c>
      <c r="J13" s="33">
        <v>169201.45</v>
      </c>
      <c r="K13" s="34">
        <f t="shared" si="2"/>
        <v>-126901.08750000001</v>
      </c>
    </row>
    <row r="14" spans="1:11" ht="41.25" customHeight="1">
      <c r="A14" s="35" t="s">
        <v>31</v>
      </c>
      <c r="B14" s="36" t="s">
        <v>32</v>
      </c>
      <c r="C14" s="49"/>
      <c r="D14" s="50"/>
      <c r="E14" s="38"/>
      <c r="F14" s="42"/>
      <c r="G14" s="49"/>
      <c r="H14" s="40">
        <f t="shared" si="1"/>
        <v>215.34</v>
      </c>
      <c r="I14" s="41">
        <f t="shared" si="0"/>
        <v>9.1287151377955258E-3</v>
      </c>
      <c r="J14" s="33">
        <v>861.36</v>
      </c>
      <c r="K14" s="34">
        <f t="shared" si="2"/>
        <v>-646.02</v>
      </c>
    </row>
    <row r="15" spans="1:11">
      <c r="A15" s="35" t="s">
        <v>33</v>
      </c>
      <c r="B15" s="51" t="s">
        <v>34</v>
      </c>
      <c r="C15" s="36" t="s">
        <v>35</v>
      </c>
      <c r="D15" s="38">
        <v>1172.79</v>
      </c>
      <c r="E15" s="38">
        <f t="shared" ref="E15:E19" si="4">D15/12/5150</f>
        <v>1.8977184466019419E-2</v>
      </c>
      <c r="F15" s="42"/>
      <c r="G15" s="36"/>
      <c r="H15" s="40">
        <f t="shared" si="1"/>
        <v>7067.49</v>
      </c>
      <c r="I15" s="41">
        <f t="shared" si="0"/>
        <v>0.29960575345601603</v>
      </c>
      <c r="J15" s="33">
        <v>28269.96</v>
      </c>
      <c r="K15" s="34">
        <f t="shared" si="2"/>
        <v>-21202.47</v>
      </c>
    </row>
    <row r="16" spans="1:11" ht="39.75" customHeight="1">
      <c r="A16" s="35" t="s">
        <v>36</v>
      </c>
      <c r="B16" s="51" t="s">
        <v>37</v>
      </c>
      <c r="C16" s="36" t="s">
        <v>38</v>
      </c>
      <c r="D16" s="38">
        <v>44731.95</v>
      </c>
      <c r="E16" s="38">
        <f t="shared" si="4"/>
        <v>0.72381796116504848</v>
      </c>
      <c r="F16" s="42"/>
      <c r="G16" s="36"/>
      <c r="H16" s="40">
        <f t="shared" si="1"/>
        <v>5184.0649999999996</v>
      </c>
      <c r="I16" s="41">
        <f t="shared" si="0"/>
        <v>0.21976340968150812</v>
      </c>
      <c r="J16" s="33">
        <v>20736.259999999998</v>
      </c>
      <c r="K16" s="34">
        <f t="shared" si="2"/>
        <v>-15552.195</v>
      </c>
    </row>
    <row r="17" spans="1:13" ht="27.75" customHeight="1">
      <c r="A17" s="35" t="s">
        <v>39</v>
      </c>
      <c r="B17" s="51" t="s">
        <v>40</v>
      </c>
      <c r="C17" s="36" t="s">
        <v>41</v>
      </c>
      <c r="D17" s="38">
        <v>85206.3</v>
      </c>
      <c r="E17" s="38">
        <f t="shared" si="4"/>
        <v>1.3787427184466021</v>
      </c>
      <c r="F17" s="42"/>
      <c r="G17" s="36"/>
      <c r="H17" s="40">
        <f t="shared" si="1"/>
        <v>103681.29000000001</v>
      </c>
      <c r="I17" s="41">
        <f t="shared" si="0"/>
        <v>4.3952677697091476</v>
      </c>
      <c r="J17" s="33">
        <v>414725.16</v>
      </c>
      <c r="K17" s="34">
        <f t="shared" si="2"/>
        <v>-311043.87</v>
      </c>
    </row>
    <row r="18" spans="1:13" ht="31.5" customHeight="1">
      <c r="A18" s="35" t="s">
        <v>42</v>
      </c>
      <c r="B18" s="51" t="s">
        <v>43</v>
      </c>
      <c r="C18" s="36" t="s">
        <v>44</v>
      </c>
      <c r="D18" s="44">
        <v>2520</v>
      </c>
      <c r="E18" s="38">
        <f t="shared" si="4"/>
        <v>4.0776699029126215E-2</v>
      </c>
      <c r="F18" s="42"/>
      <c r="G18" s="36"/>
      <c r="H18" s="40">
        <f t="shared" si="1"/>
        <v>3080.25</v>
      </c>
      <c r="I18" s="41">
        <f t="shared" si="0"/>
        <v>0.13057827065661126</v>
      </c>
      <c r="J18" s="33">
        <v>12321</v>
      </c>
      <c r="K18" s="34">
        <f t="shared" si="2"/>
        <v>-9240.75</v>
      </c>
    </row>
    <row r="19" spans="1:13" ht="31.5" customHeight="1">
      <c r="A19" s="35" t="s">
        <v>45</v>
      </c>
      <c r="B19" s="51" t="s">
        <v>46</v>
      </c>
      <c r="C19" s="36" t="s">
        <v>47</v>
      </c>
      <c r="D19" s="44">
        <v>99423.2</v>
      </c>
      <c r="E19" s="38">
        <f t="shared" si="4"/>
        <v>1.608789644012945</v>
      </c>
      <c r="F19" s="42"/>
      <c r="G19" s="36"/>
      <c r="H19" s="40">
        <f t="shared" si="1"/>
        <v>64771.275637747342</v>
      </c>
      <c r="I19" s="41">
        <f t="shared" si="0"/>
        <v>2.7457904913561375</v>
      </c>
      <c r="J19" s="33">
        <v>259085.10255098934</v>
      </c>
      <c r="K19" s="34">
        <f t="shared" si="2"/>
        <v>-194313.826913242</v>
      </c>
    </row>
    <row r="20" spans="1:13" ht="38.25" customHeight="1">
      <c r="A20" s="45"/>
      <c r="B20" s="52" t="s">
        <v>48</v>
      </c>
      <c r="C20" s="49"/>
      <c r="D20" s="49" t="e">
        <f>D18+D16+D15+D13+D12+D11+D10+D9+#REF!+#REF!+#REF!+D19+D17</f>
        <v>#REF!</v>
      </c>
      <c r="E20" s="49" t="e">
        <f>E18+E16+E15+E13+E12+E11+E10+E9+#REF!+#REF!+#REF!+E19+E17</f>
        <v>#REF!</v>
      </c>
      <c r="F20" s="53"/>
      <c r="G20" s="49"/>
      <c r="H20" s="40">
        <f t="shared" si="1"/>
        <v>395743.08063774731</v>
      </c>
      <c r="I20" s="41">
        <f t="shared" si="0"/>
        <v>16.776380843761675</v>
      </c>
      <c r="J20" s="33">
        <v>1582972.3225509892</v>
      </c>
      <c r="K20" s="34">
        <f t="shared" si="2"/>
        <v>-1187229.2419132418</v>
      </c>
    </row>
    <row r="21" spans="1:13" ht="213.75">
      <c r="A21" s="45" t="s">
        <v>49</v>
      </c>
      <c r="B21" s="46" t="s">
        <v>50</v>
      </c>
      <c r="C21" s="29" t="s">
        <v>51</v>
      </c>
      <c r="D21" s="54">
        <v>105659.54</v>
      </c>
      <c r="E21" s="54">
        <f>D21/12/5150</f>
        <v>1.7097012944983818</v>
      </c>
      <c r="F21" s="54">
        <f>E21</f>
        <v>1.7097012944983818</v>
      </c>
      <c r="G21" s="55" t="s">
        <v>52</v>
      </c>
      <c r="H21" s="40">
        <f t="shared" si="1"/>
        <v>67276.32370841704</v>
      </c>
      <c r="I21" s="41">
        <f t="shared" si="0"/>
        <v>2.8519847434394845</v>
      </c>
      <c r="J21" s="33">
        <v>269105.29483366816</v>
      </c>
      <c r="K21" s="34">
        <f t="shared" si="2"/>
        <v>-201828.97112525112</v>
      </c>
    </row>
    <row r="22" spans="1:13" ht="71.25" customHeight="1">
      <c r="A22" s="56"/>
      <c r="B22" s="52" t="s">
        <v>53</v>
      </c>
      <c r="C22" s="57"/>
      <c r="D22" s="57" t="e">
        <f>D20+D21</f>
        <v>#REF!</v>
      </c>
      <c r="E22" s="57" t="e">
        <f>E20+E21</f>
        <v>#REF!</v>
      </c>
      <c r="F22" s="57" t="e">
        <f>E22</f>
        <v>#REF!</v>
      </c>
      <c r="G22" s="57"/>
      <c r="H22" s="40">
        <f t="shared" si="1"/>
        <v>463019.40434616432</v>
      </c>
      <c r="I22" s="41">
        <f>H22/3/$G$3</f>
        <v>19.628365587201159</v>
      </c>
      <c r="J22" s="33">
        <v>1852077.6173846573</v>
      </c>
      <c r="K22" s="34">
        <f t="shared" si="2"/>
        <v>-1389058.2130384929</v>
      </c>
    </row>
    <row r="23" spans="1:13" ht="45" hidden="1">
      <c r="A23" s="58" t="s">
        <v>21</v>
      </c>
      <c r="B23" s="59" t="s">
        <v>54</v>
      </c>
      <c r="C23" s="60">
        <f>D23/12</f>
        <v>2247.5</v>
      </c>
      <c r="D23" s="60">
        <f>310*87</f>
        <v>26970</v>
      </c>
      <c r="E23" s="60" t="e">
        <f>C23/$C$1</f>
        <v>#DIV/0!</v>
      </c>
      <c r="F23" s="61"/>
      <c r="G23" s="62" t="s">
        <v>55</v>
      </c>
      <c r="H23" s="63">
        <v>26970</v>
      </c>
      <c r="I23" s="64">
        <v>0.25531649020766123</v>
      </c>
      <c r="J23" s="65">
        <v>1582972.3225509892</v>
      </c>
      <c r="K23" s="66"/>
    </row>
    <row r="24" spans="1:13" s="72" customFormat="1" ht="15.75" thickBot="1">
      <c r="A24" s="67" t="s">
        <v>56</v>
      </c>
      <c r="B24" s="67"/>
      <c r="C24" s="67"/>
      <c r="D24" s="67"/>
      <c r="E24" s="67"/>
      <c r="F24" s="67"/>
      <c r="G24" s="67"/>
      <c r="H24" s="67"/>
      <c r="I24" s="68">
        <v>19.63</v>
      </c>
      <c r="J24" s="69">
        <f>(I22/I24)-100%</f>
        <v>-8.326096784716519E-5</v>
      </c>
      <c r="K24" s="70"/>
      <c r="L24" s="71"/>
      <c r="M24" s="71"/>
    </row>
    <row r="25" spans="1:13" ht="15.75" thickBot="1">
      <c r="A25" s="73"/>
      <c r="B25" s="73"/>
      <c r="C25" s="73"/>
      <c r="D25" s="73"/>
      <c r="E25" s="73"/>
      <c r="F25" s="73"/>
      <c r="G25" s="73"/>
      <c r="H25" s="73"/>
      <c r="I25" s="74"/>
    </row>
    <row r="26" spans="1:13" s="81" customFormat="1" ht="135.75">
      <c r="A26" s="75" t="s">
        <v>57</v>
      </c>
      <c r="B26" s="76"/>
      <c r="C26" s="77" t="s">
        <v>58</v>
      </c>
      <c r="D26" s="77" t="s">
        <v>59</v>
      </c>
      <c r="E26" s="77" t="s">
        <v>60</v>
      </c>
      <c r="F26" s="77" t="s">
        <v>61</v>
      </c>
      <c r="G26" s="77" t="s">
        <v>62</v>
      </c>
      <c r="H26" s="77" t="s">
        <v>63</v>
      </c>
      <c r="I26" s="78" t="s">
        <v>64</v>
      </c>
      <c r="J26" s="79"/>
      <c r="K26" s="80"/>
    </row>
    <row r="27" spans="1:13" s="92" customFormat="1" ht="15.75">
      <c r="A27" s="82" t="s">
        <v>65</v>
      </c>
      <c r="B27" s="83"/>
      <c r="C27" s="84"/>
      <c r="D27" s="85"/>
      <c r="E27" s="84"/>
      <c r="F27" s="84"/>
      <c r="G27" s="86">
        <f>I24*3*G3</f>
        <v>463057.95900000003</v>
      </c>
      <c r="H27" s="87">
        <f>H22</f>
        <v>463019.40434616432</v>
      </c>
      <c r="I27" s="88">
        <f>H27-G27</f>
        <v>-38.554653835715726</v>
      </c>
      <c r="J27" s="89"/>
      <c r="K27" s="90"/>
      <c r="L27" s="91"/>
    </row>
    <row r="28" spans="1:13" s="97" customFormat="1" ht="15.75">
      <c r="A28" s="82" t="s">
        <v>66</v>
      </c>
      <c r="B28" s="83"/>
      <c r="C28" s="84"/>
      <c r="D28" s="85"/>
      <c r="E28" s="84"/>
      <c r="F28" s="84"/>
      <c r="G28" s="86">
        <f>0.77*3*G3</f>
        <v>18163.761000000002</v>
      </c>
      <c r="H28" s="86">
        <f>0.77*3*G3</f>
        <v>18163.761000000002</v>
      </c>
      <c r="I28" s="93">
        <f>H28-G28</f>
        <v>0</v>
      </c>
      <c r="J28" s="94"/>
      <c r="K28" s="95"/>
      <c r="L28" s="96"/>
    </row>
    <row r="29" spans="1:13" s="92" customFormat="1" ht="16.5" thickBot="1">
      <c r="A29" s="98" t="s">
        <v>67</v>
      </c>
      <c r="B29" s="99"/>
      <c r="C29" s="100"/>
      <c r="D29" s="100"/>
      <c r="E29" s="100"/>
      <c r="F29" s="100"/>
      <c r="G29" s="101"/>
      <c r="H29" s="101"/>
      <c r="I29" s="102">
        <f>SUM(I27:I28)</f>
        <v>-38.554653835715726</v>
      </c>
      <c r="J29" s="103"/>
      <c r="K29" s="90"/>
    </row>
    <row r="30" spans="1:13" s="92" customFormat="1" ht="15.75" customHeight="1">
      <c r="A30" s="104" t="s">
        <v>68</v>
      </c>
      <c r="B30" s="105"/>
      <c r="C30" s="105"/>
      <c r="D30" s="105"/>
      <c r="E30" s="105"/>
      <c r="F30" s="105"/>
      <c r="G30" s="105"/>
      <c r="H30" s="105"/>
      <c r="I30" s="106"/>
      <c r="J30" s="107"/>
      <c r="K30" s="107"/>
      <c r="L30" s="91"/>
      <c r="M30" s="91"/>
    </row>
    <row r="31" spans="1:13" s="92" customFormat="1" ht="15.75">
      <c r="A31" s="108" t="s">
        <v>69</v>
      </c>
      <c r="B31" s="109"/>
      <c r="C31" s="110"/>
      <c r="D31" s="110"/>
      <c r="E31" s="110"/>
      <c r="F31" s="110"/>
      <c r="G31" s="111">
        <f>9600/12*3*0.8</f>
        <v>1920</v>
      </c>
      <c r="H31" s="112"/>
      <c r="I31" s="113"/>
      <c r="J31" s="103"/>
      <c r="K31" s="90"/>
    </row>
    <row r="32" spans="1:13" s="92" customFormat="1" ht="15.75">
      <c r="A32" s="108" t="s">
        <v>70</v>
      </c>
      <c r="B32" s="109"/>
      <c r="C32" s="110"/>
      <c r="D32" s="110"/>
      <c r="E32" s="110"/>
      <c r="F32" s="110"/>
      <c r="G32" s="111">
        <f>631.3*3</f>
        <v>1893.8999999999999</v>
      </c>
      <c r="H32" s="112"/>
      <c r="I32" s="113"/>
      <c r="J32" s="103"/>
      <c r="K32" s="90"/>
    </row>
    <row r="33" spans="1:13" s="92" customFormat="1" ht="16.5" thickBot="1">
      <c r="A33" s="98" t="s">
        <v>67</v>
      </c>
      <c r="B33" s="99"/>
      <c r="C33" s="100"/>
      <c r="D33" s="100"/>
      <c r="E33" s="100"/>
      <c r="F33" s="100"/>
      <c r="G33" s="114">
        <f>SUM(G31:I32)</f>
        <v>3813.8999999999996</v>
      </c>
      <c r="H33" s="115"/>
      <c r="I33" s="116"/>
      <c r="J33" s="103"/>
      <c r="K33" s="90"/>
    </row>
    <row r="34" spans="1:13" s="119" customForma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8"/>
      <c r="M34" s="118"/>
    </row>
    <row r="35" spans="1:13" s="119" customForma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8"/>
      <c r="M35" s="118"/>
    </row>
    <row r="36" spans="1:13">
      <c r="A36" s="120"/>
      <c r="B36" s="121" t="s">
        <v>71</v>
      </c>
      <c r="C36" s="121"/>
      <c r="D36" s="122"/>
      <c r="E36" s="121"/>
      <c r="F36" s="121"/>
      <c r="G36" s="121"/>
      <c r="H36" s="123" t="s">
        <v>72</v>
      </c>
      <c r="I36" s="124"/>
      <c r="J36" s="125"/>
      <c r="K36" s="125"/>
    </row>
    <row r="37" spans="1:13">
      <c r="A37" s="120"/>
      <c r="B37" s="121"/>
      <c r="C37" s="121"/>
      <c r="D37" s="122"/>
      <c r="E37" s="121"/>
      <c r="F37" s="121"/>
      <c r="G37" s="121"/>
      <c r="H37" s="123"/>
      <c r="I37" s="124"/>
      <c r="J37" s="125"/>
      <c r="K37" s="125"/>
    </row>
    <row r="38" spans="1:13">
      <c r="A38" s="126"/>
      <c r="B38" s="121" t="s">
        <v>73</v>
      </c>
      <c r="C38" s="127"/>
      <c r="D38" s="128"/>
      <c r="E38" s="127"/>
      <c r="F38" s="127"/>
      <c r="G38" s="127"/>
      <c r="H38" s="129" t="s">
        <v>74</v>
      </c>
      <c r="I38" s="74"/>
    </row>
    <row r="39" spans="1:13">
      <c r="A39" s="126"/>
      <c r="B39" s="127"/>
      <c r="C39" s="127"/>
      <c r="D39" s="128"/>
      <c r="E39" s="127"/>
      <c r="F39" s="127"/>
      <c r="G39" s="127"/>
      <c r="H39" s="129"/>
      <c r="I39" s="74"/>
    </row>
    <row r="40" spans="1:13">
      <c r="B40" s="131"/>
      <c r="C40" s="131"/>
      <c r="D40" s="132"/>
      <c r="E40" s="131"/>
      <c r="F40" s="131"/>
      <c r="G40" s="131"/>
    </row>
    <row r="41" spans="1:13">
      <c r="B41" s="131"/>
      <c r="C41" s="131"/>
      <c r="D41" s="132"/>
      <c r="E41" s="131"/>
      <c r="F41" s="131"/>
      <c r="G41" s="131"/>
    </row>
    <row r="42" spans="1:13">
      <c r="B42" s="131"/>
      <c r="C42" s="131"/>
      <c r="D42" s="132"/>
      <c r="E42" s="131"/>
      <c r="F42" s="131"/>
      <c r="G42" s="131"/>
    </row>
    <row r="43" spans="1:13">
      <c r="B43" s="131"/>
      <c r="C43" s="131"/>
      <c r="D43" s="132"/>
      <c r="E43" s="131"/>
      <c r="F43" s="131"/>
      <c r="G43" s="131"/>
    </row>
    <row r="44" spans="1:13">
      <c r="B44" s="131"/>
      <c r="C44" s="131"/>
      <c r="D44" s="132"/>
      <c r="E44" s="131"/>
      <c r="F44" s="131"/>
      <c r="G44" s="131"/>
    </row>
    <row r="45" spans="1:13">
      <c r="B45" s="131"/>
      <c r="C45" s="131"/>
      <c r="D45" s="132"/>
      <c r="E45" s="131"/>
      <c r="F45" s="131"/>
      <c r="G45" s="131"/>
    </row>
    <row r="46" spans="1:13">
      <c r="B46" s="131"/>
      <c r="C46" s="131"/>
      <c r="D46" s="132"/>
      <c r="E46" s="131"/>
      <c r="F46" s="131"/>
      <c r="G46" s="131"/>
    </row>
    <row r="47" spans="1:13">
      <c r="B47" s="131"/>
      <c r="C47" s="131"/>
      <c r="D47" s="132"/>
      <c r="E47" s="131"/>
      <c r="F47" s="131"/>
      <c r="G47" s="131"/>
    </row>
    <row r="48" spans="1:13" s="3" customFormat="1">
      <c r="A48" s="130"/>
      <c r="B48" s="131"/>
      <c r="C48" s="131"/>
      <c r="D48" s="132"/>
      <c r="E48" s="131"/>
      <c r="F48" s="131"/>
      <c r="G48" s="131"/>
      <c r="H48" s="133"/>
      <c r="I48" s="134"/>
      <c r="L48" s="4"/>
      <c r="M48" s="4"/>
    </row>
    <row r="49" spans="1:13" s="3" customFormat="1">
      <c r="A49" s="130"/>
      <c r="B49" s="131"/>
      <c r="C49" s="131"/>
      <c r="D49" s="132"/>
      <c r="E49" s="131"/>
      <c r="F49" s="131"/>
      <c r="G49" s="131"/>
      <c r="H49" s="133"/>
      <c r="I49" s="134"/>
      <c r="L49" s="4"/>
      <c r="M49" s="4"/>
    </row>
    <row r="50" spans="1:13" s="3" customFormat="1">
      <c r="A50" s="130"/>
      <c r="B50" s="131"/>
      <c r="C50" s="131"/>
      <c r="D50" s="132"/>
      <c r="E50" s="131"/>
      <c r="F50" s="131"/>
      <c r="G50" s="131"/>
      <c r="H50" s="133"/>
      <c r="I50" s="134"/>
      <c r="L50" s="4"/>
      <c r="M50" s="4"/>
    </row>
    <row r="51" spans="1:13" s="3" customFormat="1">
      <c r="A51" s="130"/>
      <c r="B51" s="131"/>
      <c r="C51" s="131"/>
      <c r="D51" s="132"/>
      <c r="E51" s="131"/>
      <c r="F51" s="131"/>
      <c r="G51" s="131"/>
      <c r="H51" s="133"/>
      <c r="I51" s="134"/>
      <c r="L51" s="4"/>
      <c r="M51" s="4"/>
    </row>
    <row r="52" spans="1:13" s="3" customFormat="1">
      <c r="A52" s="130"/>
      <c r="B52" s="131"/>
      <c r="C52" s="131"/>
      <c r="D52" s="132"/>
      <c r="E52" s="131"/>
      <c r="F52" s="131"/>
      <c r="G52" s="131"/>
      <c r="H52" s="133"/>
      <c r="I52" s="134"/>
      <c r="L52" s="4"/>
      <c r="M52" s="4"/>
    </row>
    <row r="53" spans="1:13" s="3" customFormat="1">
      <c r="A53"/>
      <c r="B53" s="131"/>
      <c r="C53" s="131"/>
      <c r="D53" s="132"/>
      <c r="E53" s="131"/>
      <c r="F53" s="131"/>
      <c r="G53" s="131"/>
      <c r="H53"/>
      <c r="I53"/>
      <c r="L53" s="4"/>
      <c r="M53" s="4"/>
    </row>
    <row r="54" spans="1:13" s="3" customFormat="1">
      <c r="A54"/>
      <c r="B54" s="131"/>
      <c r="C54" s="131"/>
      <c r="D54" s="132"/>
      <c r="E54" s="131"/>
      <c r="F54" s="131"/>
      <c r="G54" s="131"/>
      <c r="H54"/>
      <c r="I54"/>
      <c r="L54" s="4"/>
      <c r="M54" s="4"/>
    </row>
    <row r="55" spans="1:13" s="3" customFormat="1">
      <c r="A55"/>
      <c r="B55" s="131"/>
      <c r="C55" s="131"/>
      <c r="D55" s="132"/>
      <c r="E55" s="131"/>
      <c r="F55" s="131"/>
      <c r="G55" s="131"/>
      <c r="H55"/>
      <c r="I55"/>
      <c r="L55" s="4"/>
      <c r="M55" s="4"/>
    </row>
    <row r="56" spans="1:13" s="3" customFormat="1">
      <c r="A56"/>
      <c r="B56" s="131"/>
      <c r="C56" s="131"/>
      <c r="D56" s="132"/>
      <c r="E56" s="131"/>
      <c r="F56" s="131"/>
      <c r="G56" s="131"/>
      <c r="H56"/>
      <c r="I56"/>
      <c r="L56" s="4"/>
      <c r="M56" s="4"/>
    </row>
    <row r="57" spans="1:13" s="3" customFormat="1">
      <c r="A57"/>
      <c r="B57" s="131"/>
      <c r="C57" s="131"/>
      <c r="D57" s="132"/>
      <c r="E57" s="131"/>
      <c r="F57" s="131"/>
      <c r="G57" s="131"/>
      <c r="H57"/>
      <c r="I57"/>
      <c r="L57" s="4"/>
      <c r="M57" s="4"/>
    </row>
    <row r="58" spans="1:13" s="3" customFormat="1">
      <c r="A58"/>
      <c r="B58" s="131"/>
      <c r="C58" s="131"/>
      <c r="D58" s="132"/>
      <c r="E58" s="131"/>
      <c r="F58" s="131"/>
      <c r="G58" s="131"/>
      <c r="H58"/>
      <c r="I58"/>
      <c r="L58" s="4"/>
      <c r="M58" s="4"/>
    </row>
    <row r="59" spans="1:13" s="3" customFormat="1">
      <c r="A59"/>
      <c r="B59" s="131"/>
      <c r="C59" s="131"/>
      <c r="D59" s="132"/>
      <c r="E59" s="131"/>
      <c r="F59" s="131"/>
      <c r="G59" s="131"/>
      <c r="H59"/>
      <c r="I59"/>
      <c r="L59" s="4"/>
      <c r="M59" s="4"/>
    </row>
    <row r="60" spans="1:13" s="3" customFormat="1">
      <c r="A60"/>
      <c r="B60" s="131"/>
      <c r="C60" s="131"/>
      <c r="D60" s="132"/>
      <c r="E60" s="131"/>
      <c r="F60" s="131"/>
      <c r="G60" s="131"/>
      <c r="H60"/>
      <c r="I60"/>
      <c r="L60" s="4"/>
      <c r="M60" s="4"/>
    </row>
    <row r="61" spans="1:13" s="3" customFormat="1">
      <c r="A61"/>
      <c r="B61" s="131"/>
      <c r="C61" s="131"/>
      <c r="D61" s="132"/>
      <c r="E61" s="131"/>
      <c r="F61" s="131"/>
      <c r="G61" s="131"/>
      <c r="H61"/>
      <c r="I61"/>
      <c r="L61" s="4"/>
      <c r="M61" s="4"/>
    </row>
    <row r="62" spans="1:13" s="3" customFormat="1">
      <c r="A62"/>
      <c r="B62" s="131"/>
      <c r="C62" s="131"/>
      <c r="D62" s="132"/>
      <c r="E62" s="131"/>
      <c r="F62" s="131"/>
      <c r="G62" s="131"/>
      <c r="H62"/>
      <c r="I62"/>
      <c r="L62" s="4"/>
      <c r="M62" s="4"/>
    </row>
    <row r="63" spans="1:13" s="3" customFormat="1">
      <c r="A63"/>
      <c r="B63" s="131"/>
      <c r="C63" s="131"/>
      <c r="D63" s="132"/>
      <c r="E63" s="131"/>
      <c r="F63" s="131"/>
      <c r="G63" s="131"/>
      <c r="H63"/>
      <c r="I63"/>
      <c r="L63" s="4"/>
      <c r="M63" s="4"/>
    </row>
    <row r="64" spans="1:13" s="3" customFormat="1">
      <c r="A64"/>
      <c r="B64" s="131"/>
      <c r="C64" s="131"/>
      <c r="D64" s="132"/>
      <c r="E64" s="131"/>
      <c r="F64" s="131"/>
      <c r="G64" s="131"/>
      <c r="H64"/>
      <c r="I64"/>
      <c r="L64" s="4"/>
      <c r="M64" s="4"/>
    </row>
    <row r="65" spans="1:13" s="3" customFormat="1">
      <c r="A65"/>
      <c r="B65" s="131"/>
      <c r="C65" s="131"/>
      <c r="D65" s="132"/>
      <c r="E65" s="131"/>
      <c r="F65" s="131"/>
      <c r="G65" s="131"/>
      <c r="H65"/>
      <c r="I65"/>
      <c r="L65" s="4"/>
      <c r="M65" s="4"/>
    </row>
    <row r="66" spans="1:13" s="3" customFormat="1">
      <c r="A66"/>
      <c r="B66" s="131"/>
      <c r="C66" s="131"/>
      <c r="D66" s="132"/>
      <c r="E66" s="131"/>
      <c r="F66" s="131"/>
      <c r="G66" s="131"/>
      <c r="H66"/>
      <c r="I66"/>
      <c r="L66" s="4"/>
      <c r="M66" s="4"/>
    </row>
    <row r="67" spans="1:13" s="3" customFormat="1">
      <c r="A67"/>
      <c r="B67" s="131"/>
      <c r="C67" s="131"/>
      <c r="D67" s="132"/>
      <c r="E67" s="131"/>
      <c r="F67" s="131"/>
      <c r="G67" s="131"/>
      <c r="H67"/>
      <c r="I67"/>
      <c r="L67" s="4"/>
      <c r="M67" s="4"/>
    </row>
    <row r="68" spans="1:13" s="3" customFormat="1">
      <c r="A68"/>
      <c r="B68" s="131"/>
      <c r="C68" s="131"/>
      <c r="D68" s="132"/>
      <c r="E68" s="131"/>
      <c r="F68" s="131"/>
      <c r="G68" s="131"/>
      <c r="H68"/>
      <c r="I68"/>
      <c r="L68" s="4"/>
      <c r="M68" s="4"/>
    </row>
    <row r="69" spans="1:13" s="3" customFormat="1">
      <c r="A69"/>
      <c r="B69" s="131"/>
      <c r="C69" s="131"/>
      <c r="D69" s="132"/>
      <c r="E69" s="131"/>
      <c r="F69" s="131"/>
      <c r="G69" s="131"/>
      <c r="H69"/>
      <c r="I69"/>
      <c r="L69" s="4"/>
      <c r="M69" s="4"/>
    </row>
    <row r="70" spans="1:13" s="3" customFormat="1">
      <c r="A70"/>
      <c r="B70" s="131"/>
      <c r="C70" s="131"/>
      <c r="D70" s="132"/>
      <c r="E70" s="131"/>
      <c r="F70" s="131"/>
      <c r="G70" s="131"/>
      <c r="H70"/>
      <c r="I70"/>
      <c r="L70" s="4"/>
      <c r="M70" s="4"/>
    </row>
    <row r="71" spans="1:13" s="3" customFormat="1">
      <c r="A71"/>
      <c r="B71" s="131"/>
      <c r="C71" s="131"/>
      <c r="D71" s="132"/>
      <c r="E71" s="131"/>
      <c r="F71" s="131"/>
      <c r="G71" s="131"/>
      <c r="H71"/>
      <c r="I71"/>
      <c r="L71" s="4"/>
      <c r="M71" s="4"/>
    </row>
    <row r="72" spans="1:13" s="3" customFormat="1">
      <c r="A72"/>
      <c r="B72" s="131"/>
      <c r="C72" s="131"/>
      <c r="D72" s="132"/>
      <c r="E72" s="131"/>
      <c r="F72" s="131"/>
      <c r="G72" s="131"/>
      <c r="H72"/>
      <c r="I72"/>
      <c r="L72" s="4"/>
      <c r="M72" s="4"/>
    </row>
    <row r="73" spans="1:13" s="3" customFormat="1">
      <c r="A73"/>
      <c r="B73" s="131"/>
      <c r="C73" s="131"/>
      <c r="D73" s="132"/>
      <c r="E73" s="131"/>
      <c r="F73" s="131"/>
      <c r="G73" s="131"/>
      <c r="H73"/>
      <c r="I73"/>
      <c r="L73" s="4"/>
      <c r="M73" s="4"/>
    </row>
    <row r="74" spans="1:13" s="3" customFormat="1">
      <c r="A74"/>
      <c r="B74" s="131"/>
      <c r="C74" s="131"/>
      <c r="D74" s="132"/>
      <c r="E74" s="131"/>
      <c r="F74" s="131"/>
      <c r="G74" s="131"/>
      <c r="H74"/>
      <c r="I74"/>
      <c r="L74" s="4"/>
      <c r="M74" s="4"/>
    </row>
    <row r="75" spans="1:13" s="3" customFormat="1">
      <c r="A75"/>
      <c r="B75" s="131"/>
      <c r="C75" s="131"/>
      <c r="D75" s="132"/>
      <c r="E75" s="131"/>
      <c r="F75" s="131"/>
      <c r="G75" s="131"/>
      <c r="H75"/>
      <c r="I75"/>
      <c r="L75" s="4"/>
      <c r="M75" s="4"/>
    </row>
  </sheetData>
  <sheetProtection password="ED33" sheet="1" objects="1" scenarios="1"/>
  <mergeCells count="32">
    <mergeCell ref="A32:B32"/>
    <mergeCell ref="G32:I32"/>
    <mergeCell ref="A33:B33"/>
    <mergeCell ref="G33:I33"/>
    <mergeCell ref="A28:B28"/>
    <mergeCell ref="J28:K28"/>
    <mergeCell ref="A29:B29"/>
    <mergeCell ref="A30:I30"/>
    <mergeCell ref="A31:B31"/>
    <mergeCell ref="G31:I31"/>
    <mergeCell ref="F9:F20"/>
    <mergeCell ref="A24:H24"/>
    <mergeCell ref="J24:K24"/>
    <mergeCell ref="A25:H25"/>
    <mergeCell ref="A26:B26"/>
    <mergeCell ref="A27:B27"/>
    <mergeCell ref="A5:B5"/>
    <mergeCell ref="G5:I5"/>
    <mergeCell ref="A6:B6"/>
    <mergeCell ref="G6:I6"/>
    <mergeCell ref="A7:B7"/>
    <mergeCell ref="A8:I8"/>
    <mergeCell ref="A1:I1"/>
    <mergeCell ref="A2:B2"/>
    <mergeCell ref="C2:F2"/>
    <mergeCell ref="G2:I2"/>
    <mergeCell ref="J2:K6"/>
    <mergeCell ref="A3:B3"/>
    <mergeCell ref="C3:F3"/>
    <mergeCell ref="G3:I3"/>
    <mergeCell ref="A4:B4"/>
    <mergeCell ref="G4:I4"/>
  </mergeCells>
  <conditionalFormatting sqref="K9:K22">
    <cfRule type="cellIs" dxfId="0" priority="1" operator="lessThan">
      <formula>0</formula>
    </cfRule>
  </conditionalFormatting>
  <pageMargins left="0.23622047244094491" right="0.15748031496062992" top="0.6692913385826772" bottom="0.6692913385826772" header="0.31496062992125984" footer="0.31496062992125984"/>
  <pageSetup paperSize="9" scale="50" orientation="portrait" verticalDpi="300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П6(3мес)</vt:lpstr>
      <vt:lpstr>'П6(3мес)'!Область_печати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dcterms:created xsi:type="dcterms:W3CDTF">2014-07-30T04:12:07Z</dcterms:created>
  <dcterms:modified xsi:type="dcterms:W3CDTF">2014-07-30T04:12:43Z</dcterms:modified>
</cp:coreProperties>
</file>