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43" sheetId="1" r:id="rId1"/>
  </sheets>
  <externalReferences>
    <externalReference r:id="rId2"/>
  </externalReferences>
  <definedNames>
    <definedName name="_xlnm.Print_Area" localSheetId="0">'43'!$A$1:$I$42</definedName>
  </definedNames>
  <calcPr calcId="124519"/>
</workbook>
</file>

<file path=xl/calcChain.xml><?xml version="1.0" encoding="utf-8"?>
<calcChain xmlns="http://schemas.openxmlformats.org/spreadsheetml/2006/main">
  <c r="G33" i="1"/>
  <c r="G37" s="1"/>
  <c r="H30"/>
  <c r="I30" s="1"/>
  <c r="G30"/>
  <c r="K25"/>
  <c r="I25"/>
  <c r="D23"/>
  <c r="C23"/>
  <c r="E23" s="1"/>
  <c r="H21"/>
  <c r="H22" s="1"/>
  <c r="E21"/>
  <c r="F21" s="1"/>
  <c r="K20"/>
  <c r="K19"/>
  <c r="E19"/>
  <c r="K18"/>
  <c r="E18"/>
  <c r="K17"/>
  <c r="E17"/>
  <c r="E20" s="1"/>
  <c r="K16"/>
  <c r="E16"/>
  <c r="H15"/>
  <c r="I15" s="1"/>
  <c r="E15"/>
  <c r="H14"/>
  <c r="I14" s="1"/>
  <c r="E14"/>
  <c r="K13"/>
  <c r="E13"/>
  <c r="D13"/>
  <c r="D20" s="1"/>
  <c r="D22" s="1"/>
  <c r="K12"/>
  <c r="E12"/>
  <c r="D12"/>
  <c r="K11"/>
  <c r="E11"/>
  <c r="H10"/>
  <c r="K10" s="1"/>
  <c r="E10"/>
  <c r="K9"/>
  <c r="E9"/>
  <c r="G3"/>
  <c r="I20" s="1"/>
  <c r="E22" l="1"/>
  <c r="F22" s="1"/>
  <c r="F9"/>
  <c r="H29"/>
  <c r="K22"/>
  <c r="I22"/>
  <c r="J26" s="1"/>
  <c r="I9"/>
  <c r="I10"/>
  <c r="K14"/>
  <c r="K15"/>
  <c r="I16"/>
  <c r="I18"/>
  <c r="I21"/>
  <c r="G29"/>
  <c r="I11"/>
  <c r="I12"/>
  <c r="I13"/>
  <c r="I17"/>
  <c r="I19"/>
  <c r="K21"/>
  <c r="I29" l="1"/>
  <c r="I31" s="1"/>
</calcChain>
</file>

<file path=xl/sharedStrings.xml><?xml version="1.0" encoding="utf-8"?>
<sst xmlns="http://schemas.openxmlformats.org/spreadsheetml/2006/main" count="91" uniqueCount="80">
  <si>
    <t>ОТЧЁТ 
об использовании средств собственников по текущему содержанию имущества многоквартирного дома № 43 м-на Горский 
за 2013 год</t>
  </si>
  <si>
    <t>Характеристика МКД</t>
  </si>
  <si>
    <t>12-ти этажный кирпичный многоквартирный дом (от 10 до 30 лет эксплуатации)</t>
  </si>
  <si>
    <t>м-н Горский 43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</si>
  <si>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</si>
  <si>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</si>
  <si>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</si>
  <si>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</si>
  <si>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</si>
  <si>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</si>
  <si>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</si>
  <si>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</si>
  <si>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</si>
  <si>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</si>
  <si>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</si>
  <si>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</si>
  <si>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</si>
  <si>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</si>
  <si>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</si>
  <si>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</si>
  <si>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</si>
  <si>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</si>
  <si>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</si>
  <si>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</si>
  <si>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</si>
  <si>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</si>
  <si>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</si>
  <si>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</si>
  <si>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</si>
  <si>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</si>
  <si>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</si>
  <si>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!</t>
  </si>
  <si>
    <t>6.</t>
  </si>
  <si>
    <t>Автоуслуги по вывозу снега, механизированная уборка</t>
  </si>
  <si>
    <t>6 раз в холодный период</t>
  </si>
  <si>
    <t>7.</t>
  </si>
  <si>
    <t>Сбор, вывоз и утилизация крупногабаритных бытовых отходов</t>
  </si>
  <si>
    <t>по мере необходимости (1 раз в неделю)</t>
  </si>
  <si>
    <t>8.</t>
  </si>
  <si>
    <t>Сбор, вывоз и утилизация твердых бытовых отходов</t>
  </si>
  <si>
    <t>не реже одного раза в сутки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</si>
  <si>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</si>
  <si>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</si>
  <si>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</si>
  <si>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</si>
  <si>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</si>
  <si>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</si>
  <si>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</si>
  <si>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</si>
  <si>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</si>
  <si>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12.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</si>
  <si>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</si>
  <si>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</si>
  <si>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</si>
  <si>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</si>
  <si>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</si>
  <si>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п.4 )-310 шт.</t>
  </si>
  <si>
    <t>Раздел 2. Дополнительные услуги и работы</t>
  </si>
  <si>
    <t>Обслуживание противопожарной автоматики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</si>
  <si>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</si>
  <si>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</si>
  <si>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</si>
  <si>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</si>
  <si>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</si>
  <si>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</si>
  <si>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</si>
  <si>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</si>
  <si>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Задолженность собственников,  руб.</t>
  </si>
  <si>
    <t>Текущее содержание</t>
  </si>
  <si>
    <t>Техобслуживание ППА</t>
  </si>
  <si>
    <t>ИТОГО:</t>
  </si>
  <si>
    <t>Дополнительные доходы:</t>
  </si>
  <si>
    <t>Реклама</t>
  </si>
  <si>
    <t>Провайдеры</t>
  </si>
  <si>
    <t>Расходы:</t>
  </si>
  <si>
    <t>Ямочный ремонт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</si>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</sst>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/>
    <xf numFmtId="0" fontId="4" fillId="0" borderId="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/>
    <xf numFmtId="4" fontId="14" fillId="0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4" xfId="0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1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/>
    <xf numFmtId="0" fontId="11" fillId="0" borderId="0" xfId="0" applyFont="1" applyFill="1"/>
    <xf numFmtId="4" fontId="6" fillId="2" borderId="0" xfId="0" applyNumberFormat="1" applyFont="1" applyFill="1"/>
    <xf numFmtId="0" fontId="6" fillId="0" borderId="0" xfId="0" applyFont="1" applyFill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textRotation="90" wrapText="1"/>
    </xf>
    <xf numFmtId="4" fontId="17" fillId="0" borderId="15" xfId="0" applyNumberFormat="1" applyFont="1" applyFill="1" applyBorder="1" applyAlignment="1">
      <alignment horizontal="center" vertical="center" textRotation="90" wrapText="1"/>
    </xf>
    <xf numFmtId="4" fontId="17" fillId="0" borderId="15" xfId="0" applyNumberFormat="1" applyFont="1" applyFill="1" applyBorder="1" applyAlignment="1">
      <alignment horizontal="center" vertical="center" textRotation="90" wrapText="1"/>
    </xf>
    <xf numFmtId="4" fontId="18" fillId="0" borderId="15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" fontId="17" fillId="0" borderId="7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wrapText="1"/>
    </xf>
    <xf numFmtId="4" fontId="20" fillId="0" borderId="4" xfId="0" applyNumberFormat="1" applyFont="1" applyFill="1" applyBorder="1" applyAlignment="1">
      <alignment wrapText="1"/>
    </xf>
    <xf numFmtId="4" fontId="18" fillId="0" borderId="4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" fontId="21" fillId="0" borderId="13" xfId="0" applyNumberFormat="1" applyFont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 wrapText="1"/>
    </xf>
    <xf numFmtId="4" fontId="21" fillId="0" borderId="16" xfId="0" applyNumberFormat="1" applyFont="1" applyBorder="1" applyAlignment="1">
      <alignment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vertical="center" wrapText="1"/>
    </xf>
    <xf numFmtId="4" fontId="18" fillId="0" borderId="7" xfId="0" applyNumberFormat="1" applyFont="1" applyBorder="1" applyAlignment="1">
      <alignment vertical="center" wrapText="1"/>
    </xf>
    <xf numFmtId="4" fontId="18" fillId="0" borderId="4" xfId="0" applyNumberFormat="1" applyFont="1" applyBorder="1" applyAlignment="1">
      <alignment vertical="center" wrapText="1"/>
    </xf>
    <xf numFmtId="4" fontId="18" fillId="0" borderId="4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vertical="center" wrapText="1"/>
    </xf>
    <xf numFmtId="4" fontId="21" fillId="0" borderId="16" xfId="0" applyNumberFormat="1" applyFont="1" applyBorder="1" applyAlignment="1">
      <alignment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3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4" fontId="2" fillId="2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8;&#1080;&#1103;\&#1054;&#1058;&#1063;&#1045;&#1058;%202013\&#1057;&#1042;&#1054;&#1044;&#1053;&#1067;&#1049;%20&#1054;&#1058;&#1063;&#1045;&#1058;_&#1043;&#1054;&#1056;&#1057;&#1050;&#1048;&#1049;(&#1089;&#1082;&#1086;&#1088;&#1088;&#1077;&#1082;&#1090;&#1080;&#1088;&#1086;&#1074;&#1072;&#1085;&#1085;&#1099;&#1081;%20&#1076;&#1083;&#1103;%20&#1089;&#1072;&#1081;&#1090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ский"/>
      <sheetName val="42"/>
      <sheetName val="43"/>
      <sheetName val="50"/>
      <sheetName val="51"/>
      <sheetName val="52"/>
      <sheetName val="53"/>
      <sheetName val="56"/>
      <sheetName val="60"/>
      <sheetName val="61"/>
      <sheetName val="63"/>
      <sheetName val="63-1"/>
      <sheetName val="64"/>
      <sheetName val="65"/>
      <sheetName val="67"/>
      <sheetName val="68"/>
      <sheetName val="69"/>
      <sheetName val="69-1"/>
      <sheetName val="72"/>
      <sheetName val="73"/>
      <sheetName val="74"/>
      <sheetName val="75"/>
      <sheetName val="76"/>
      <sheetName val="78"/>
      <sheetName val="82"/>
      <sheetName val="84"/>
      <sheetName val="86"/>
    </sheetNames>
    <sheetDataSet>
      <sheetData sheetId="0">
        <row r="4">
          <cell r="C4">
            <v>99156.315568467748</v>
          </cell>
        </row>
        <row r="8">
          <cell r="C8">
            <v>143646.9260879069</v>
          </cell>
        </row>
        <row r="9">
          <cell r="C9">
            <v>111088.32000000001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topLeftCell="A20" zoomScaleSheetLayoutView="100" workbookViewId="0">
      <selection activeCell="J1" sqref="J1:M1048576"/>
    </sheetView>
  </sheetViews>
  <sheetFormatPr defaultRowHeight="15"/>
  <cols>
    <col min="1" max="1" width="7" style="139" customWidth="1"/>
    <col min="2" max="2" width="26.85546875" style="144" customWidth="1"/>
    <col min="3" max="3" width="66.28515625" style="144" hidden="1" customWidth="1"/>
    <col min="4" max="4" width="14.85546875" style="145" hidden="1" customWidth="1"/>
    <col min="5" max="6" width="16" style="144" hidden="1" customWidth="1"/>
    <col min="7" max="7" width="35.7109375" style="144" customWidth="1"/>
    <col min="8" max="8" width="18.85546875" style="142" customWidth="1"/>
    <col min="9" max="9" width="11.85546875" style="143" customWidth="1"/>
    <col min="10" max="10" width="11.42578125" style="3" hidden="1" customWidth="1"/>
    <col min="11" max="11" width="12.28515625" style="3" hidden="1" customWidth="1"/>
    <col min="12" max="12" width="9.140625" hidden="1" customWidth="1"/>
    <col min="13" max="13" width="0" hidden="1" customWidth="1"/>
  </cols>
  <sheetData>
    <row r="1" spans="1:12" ht="7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2">
      <c r="A2" s="4" t="s">
        <v>1</v>
      </c>
      <c r="B2" s="5"/>
      <c r="C2" s="6" t="s">
        <v>2</v>
      </c>
      <c r="D2" s="7"/>
      <c r="E2" s="7"/>
      <c r="F2" s="8"/>
      <c r="G2" s="9" t="s">
        <v>3</v>
      </c>
      <c r="H2" s="9"/>
      <c r="I2" s="10"/>
      <c r="J2" s="11" t="s">
        <v>4</v>
      </c>
      <c r="K2" s="12"/>
    </row>
    <row r="3" spans="1:12">
      <c r="A3" s="13" t="s">
        <v>5</v>
      </c>
      <c r="B3" s="14"/>
      <c r="C3" s="15">
        <v>5150</v>
      </c>
      <c r="D3" s="16"/>
      <c r="E3" s="16"/>
      <c r="F3" s="17"/>
      <c r="G3" s="18">
        <f>G4+G5</f>
        <v>7829.4</v>
      </c>
      <c r="H3" s="19"/>
      <c r="I3" s="19"/>
      <c r="J3" s="20"/>
      <c r="K3" s="21"/>
    </row>
    <row r="4" spans="1:12">
      <c r="A4" s="13" t="s">
        <v>6</v>
      </c>
      <c r="B4" s="14"/>
      <c r="C4" s="22"/>
      <c r="D4" s="23"/>
      <c r="E4" s="23"/>
      <c r="F4" s="24"/>
      <c r="G4" s="18">
        <v>6538.8</v>
      </c>
      <c r="H4" s="19"/>
      <c r="I4" s="19"/>
      <c r="J4" s="20"/>
      <c r="K4" s="21"/>
    </row>
    <row r="5" spans="1:12">
      <c r="A5" s="13" t="s">
        <v>7</v>
      </c>
      <c r="B5" s="14"/>
      <c r="C5" s="22"/>
      <c r="D5" s="23"/>
      <c r="E5" s="23"/>
      <c r="F5" s="24"/>
      <c r="G5" s="18">
        <v>1290.5999999999999</v>
      </c>
      <c r="H5" s="19"/>
      <c r="I5" s="19"/>
      <c r="J5" s="20"/>
      <c r="K5" s="21"/>
    </row>
    <row r="6" spans="1:12">
      <c r="A6" s="13" t="s">
        <v>8</v>
      </c>
      <c r="B6" s="14"/>
      <c r="C6" s="22"/>
      <c r="D6" s="23"/>
      <c r="E6" s="23"/>
      <c r="F6" s="24"/>
      <c r="G6" s="18">
        <v>2132</v>
      </c>
      <c r="H6" s="19"/>
      <c r="I6" s="19"/>
      <c r="J6" s="20"/>
      <c r="K6" s="21"/>
    </row>
    <row r="7" spans="1:12" ht="89.25" customHeight="1">
      <c r="A7" s="25" t="s">
        <v>9</v>
      </c>
      <c r="B7" s="26"/>
      <c r="C7" s="27" t="s">
        <v>10</v>
      </c>
      <c r="D7" s="28" t="s">
        <v>11</v>
      </c>
      <c r="E7" s="29" t="s">
        <v>12</v>
      </c>
      <c r="F7" s="29" t="s">
        <v>13</v>
      </c>
      <c r="G7" s="27" t="s">
        <v>10</v>
      </c>
      <c r="H7" s="30" t="s">
        <v>14</v>
      </c>
      <c r="I7" s="31" t="s">
        <v>13</v>
      </c>
      <c r="J7" s="32" t="s">
        <v>15</v>
      </c>
      <c r="K7" s="33" t="s">
        <v>16</v>
      </c>
    </row>
    <row r="8" spans="1:12" ht="15" customHeight="1">
      <c r="A8" s="6" t="s">
        <v>17</v>
      </c>
      <c r="B8" s="7"/>
      <c r="C8" s="7"/>
      <c r="D8" s="7"/>
      <c r="E8" s="7"/>
      <c r="F8" s="7"/>
      <c r="G8" s="7"/>
      <c r="H8" s="7"/>
      <c r="I8" s="7"/>
      <c r="J8" s="34"/>
      <c r="K8" s="35"/>
    </row>
    <row r="9" spans="1:12" ht="180.75" customHeight="1">
      <c r="A9" s="36" t="s">
        <v>18</v>
      </c>
      <c r="B9" s="37" t="s">
        <v>19</v>
      </c>
      <c r="C9" s="38" t="s">
        <v>20</v>
      </c>
      <c r="D9" s="39">
        <v>87976.44</v>
      </c>
      <c r="E9" s="39">
        <f>D9/12/5150</f>
        <v>1.4235669902912622</v>
      </c>
      <c r="F9" s="40" t="e">
        <f>E20</f>
        <v>#REF!</v>
      </c>
      <c r="G9" s="38" t="s">
        <v>20</v>
      </c>
      <c r="H9" s="41">
        <v>256097.78205624677</v>
      </c>
      <c r="I9" s="42">
        <f>H9/12/$G$3</f>
        <v>2.7258131961606975</v>
      </c>
      <c r="J9" s="34">
        <v>133257.28038123169</v>
      </c>
      <c r="K9" s="43">
        <f>H9-J9</f>
        <v>122840.50167501508</v>
      </c>
    </row>
    <row r="10" spans="1:12" ht="104.25" customHeight="1">
      <c r="A10" s="36" t="s">
        <v>21</v>
      </c>
      <c r="B10" s="37" t="s">
        <v>22</v>
      </c>
      <c r="C10" s="38" t="s">
        <v>23</v>
      </c>
      <c r="D10" s="39">
        <v>114756.45</v>
      </c>
      <c r="E10" s="39">
        <f>D10/12/5150</f>
        <v>1.8569004854368933</v>
      </c>
      <c r="F10" s="44"/>
      <c r="G10" s="38" t="s">
        <v>23</v>
      </c>
      <c r="H10" s="41">
        <f>[1]Горский!$C$4</f>
        <v>99156.315568467748</v>
      </c>
      <c r="I10" s="42">
        <f t="shared" ref="I10:I21" si="0">H10/12/$G$3</f>
        <v>1.0553843586190912</v>
      </c>
      <c r="J10" s="34">
        <v>95088.109618768343</v>
      </c>
      <c r="K10" s="43">
        <f t="shared" ref="K10:K22" si="1">H10-J10</f>
        <v>4068.2059496994043</v>
      </c>
    </row>
    <row r="11" spans="1:12" ht="41.25" customHeight="1">
      <c r="A11" s="36" t="s">
        <v>24</v>
      </c>
      <c r="B11" s="37" t="s">
        <v>25</v>
      </c>
      <c r="C11" s="45" t="s">
        <v>26</v>
      </c>
      <c r="D11" s="46">
        <v>35844</v>
      </c>
      <c r="E11" s="39">
        <f>D11/12/5150</f>
        <v>0.57999999999999996</v>
      </c>
      <c r="F11" s="44"/>
      <c r="G11" s="45" t="s">
        <v>26</v>
      </c>
      <c r="H11" s="47">
        <v>102010.22688862639</v>
      </c>
      <c r="I11" s="48">
        <f t="shared" si="0"/>
        <v>1.085760369979675</v>
      </c>
      <c r="J11" s="34">
        <v>91655.25</v>
      </c>
      <c r="K11" s="43">
        <f t="shared" si="1"/>
        <v>10354.976888626392</v>
      </c>
    </row>
    <row r="12" spans="1:12" ht="27" customHeight="1">
      <c r="A12" s="49" t="s">
        <v>27</v>
      </c>
      <c r="B12" s="50" t="s">
        <v>28</v>
      </c>
      <c r="C12" s="51"/>
      <c r="D12" s="52" t="e">
        <f>#REF!+#REF!+#REF!+#REF!+#REF!+#REF!+#REF!+#REF!</f>
        <v>#REF!</v>
      </c>
      <c r="E12" s="52" t="e">
        <f>#REF!+#REF!+#REF!+#REF!+#REF!+#REF!+#REF!+#REF!</f>
        <v>#REF!</v>
      </c>
      <c r="F12" s="44"/>
      <c r="G12" s="51"/>
      <c r="H12" s="47">
        <v>157586.25094210467</v>
      </c>
      <c r="I12" s="53">
        <f t="shared" si="0"/>
        <v>1.6772916926595556</v>
      </c>
      <c r="J12" s="34">
        <v>125579.87</v>
      </c>
      <c r="K12" s="43">
        <f t="shared" si="1"/>
        <v>32006.380942104675</v>
      </c>
    </row>
    <row r="13" spans="1:12" ht="41.25" customHeight="1">
      <c r="A13" s="36" t="s">
        <v>29</v>
      </c>
      <c r="B13" s="37" t="s">
        <v>30</v>
      </c>
      <c r="C13" s="54"/>
      <c r="D13" s="55" t="e">
        <f>#REF!+#REF!</f>
        <v>#REF!</v>
      </c>
      <c r="E13" s="39" t="e">
        <f t="shared" ref="E13:E19" si="2">D13/12/5150</f>
        <v>#REF!</v>
      </c>
      <c r="F13" s="44"/>
      <c r="G13" s="54"/>
      <c r="H13" s="47">
        <v>374180.34</v>
      </c>
      <c r="I13" s="48">
        <f t="shared" si="0"/>
        <v>3.9826417094541093</v>
      </c>
      <c r="J13" s="34">
        <v>374180.34</v>
      </c>
      <c r="K13" s="43">
        <f t="shared" si="1"/>
        <v>0</v>
      </c>
      <c r="L13" t="s">
        <v>31</v>
      </c>
    </row>
    <row r="14" spans="1:12" ht="25.5">
      <c r="A14" s="36" t="s">
        <v>32</v>
      </c>
      <c r="B14" s="56" t="s">
        <v>33</v>
      </c>
      <c r="C14" s="37" t="s">
        <v>34</v>
      </c>
      <c r="D14" s="39">
        <v>1172.79</v>
      </c>
      <c r="E14" s="39">
        <f t="shared" si="2"/>
        <v>1.8977184466019419E-2</v>
      </c>
      <c r="F14" s="44"/>
      <c r="G14" s="37"/>
      <c r="H14" s="47">
        <f>[1]Горский!$C$8</f>
        <v>143646.9260879069</v>
      </c>
      <c r="I14" s="53">
        <f t="shared" si="0"/>
        <v>1.5289265044565665</v>
      </c>
      <c r="J14" s="34">
        <v>120926.39</v>
      </c>
      <c r="K14" s="43">
        <f t="shared" si="1"/>
        <v>22720.536087906905</v>
      </c>
      <c r="L14" t="s">
        <v>31</v>
      </c>
    </row>
    <row r="15" spans="1:12" ht="39.75" customHeight="1">
      <c r="A15" s="36" t="s">
        <v>35</v>
      </c>
      <c r="B15" s="56" t="s">
        <v>36</v>
      </c>
      <c r="C15" s="37" t="s">
        <v>37</v>
      </c>
      <c r="D15" s="39">
        <v>44731.95</v>
      </c>
      <c r="E15" s="39">
        <f t="shared" si="2"/>
        <v>0.72381796116504848</v>
      </c>
      <c r="F15" s="44"/>
      <c r="G15" s="37"/>
      <c r="H15" s="47">
        <f>[1]Горский!$C$9</f>
        <v>111088.32000000001</v>
      </c>
      <c r="I15" s="48">
        <f t="shared" si="0"/>
        <v>1.1823843461823385</v>
      </c>
      <c r="J15" s="34">
        <v>111088.32000000001</v>
      </c>
      <c r="K15" s="43">
        <f t="shared" si="1"/>
        <v>0</v>
      </c>
    </row>
    <row r="16" spans="1:12" ht="27.75" customHeight="1">
      <c r="A16" s="36" t="s">
        <v>38</v>
      </c>
      <c r="B16" s="56" t="s">
        <v>39</v>
      </c>
      <c r="C16" s="37" t="s">
        <v>40</v>
      </c>
      <c r="D16" s="39">
        <v>85206.3</v>
      </c>
      <c r="E16" s="39">
        <f t="shared" si="2"/>
        <v>1.3787427184466021</v>
      </c>
      <c r="F16" s="44"/>
      <c r="G16" s="37"/>
      <c r="H16" s="47">
        <v>147875.384493755</v>
      </c>
      <c r="I16" s="48">
        <f t="shared" si="0"/>
        <v>1.5739327033761101</v>
      </c>
      <c r="J16" s="34">
        <v>114909.3</v>
      </c>
      <c r="K16" s="43">
        <f t="shared" si="1"/>
        <v>32966.084493754999</v>
      </c>
    </row>
    <row r="17" spans="1:13" ht="31.5" customHeight="1">
      <c r="A17" s="36" t="s">
        <v>41</v>
      </c>
      <c r="B17" s="56" t="s">
        <v>42</v>
      </c>
      <c r="C17" s="37" t="s">
        <v>43</v>
      </c>
      <c r="D17" s="46">
        <v>2520</v>
      </c>
      <c r="E17" s="39">
        <f t="shared" si="2"/>
        <v>4.0776699029126215E-2</v>
      </c>
      <c r="F17" s="44"/>
      <c r="G17" s="37"/>
      <c r="H17" s="47">
        <v>2439.35</v>
      </c>
      <c r="I17" s="48">
        <f t="shared" si="0"/>
        <v>2.5963568941000163E-2</v>
      </c>
      <c r="J17" s="34">
        <v>2439.35</v>
      </c>
      <c r="K17" s="43">
        <f t="shared" si="1"/>
        <v>0</v>
      </c>
      <c r="L17" t="s">
        <v>31</v>
      </c>
    </row>
    <row r="18" spans="1:13" ht="31.5" customHeight="1">
      <c r="A18" s="36" t="s">
        <v>44</v>
      </c>
      <c r="B18" s="56" t="s">
        <v>45</v>
      </c>
      <c r="C18" s="37" t="s">
        <v>46</v>
      </c>
      <c r="D18" s="46">
        <v>99423.2</v>
      </c>
      <c r="E18" s="39">
        <f t="shared" si="2"/>
        <v>1.608789644012945</v>
      </c>
      <c r="F18" s="44"/>
      <c r="G18" s="37"/>
      <c r="H18" s="47">
        <v>135057.85192057429</v>
      </c>
      <c r="I18" s="48">
        <f t="shared" si="0"/>
        <v>1.4375074709915436</v>
      </c>
      <c r="J18" s="34">
        <v>120239.36</v>
      </c>
      <c r="K18" s="43">
        <f t="shared" si="1"/>
        <v>14818.491920574292</v>
      </c>
    </row>
    <row r="19" spans="1:13" ht="37.5" customHeight="1">
      <c r="A19" s="36" t="s">
        <v>47</v>
      </c>
      <c r="B19" s="56" t="s">
        <v>48</v>
      </c>
      <c r="C19" s="37" t="s">
        <v>46</v>
      </c>
      <c r="D19" s="46">
        <v>27000</v>
      </c>
      <c r="E19" s="39">
        <f t="shared" si="2"/>
        <v>0.43689320388349512</v>
      </c>
      <c r="F19" s="44"/>
      <c r="G19" s="37"/>
      <c r="H19" s="47">
        <v>65784</v>
      </c>
      <c r="I19" s="48">
        <f t="shared" si="0"/>
        <v>0.70018136766546613</v>
      </c>
      <c r="J19" s="34">
        <v>65784</v>
      </c>
      <c r="K19" s="43">
        <f t="shared" si="1"/>
        <v>0</v>
      </c>
    </row>
    <row r="20" spans="1:13" ht="38.25" customHeight="1">
      <c r="A20" s="57"/>
      <c r="B20" s="58" t="s">
        <v>49</v>
      </c>
      <c r="C20" s="54"/>
      <c r="D20" s="54" t="e">
        <f>D17+D15+D14+D13+D12+D11+D10+D9+#REF!+#REF!+D19+D18+D16</f>
        <v>#REF!</v>
      </c>
      <c r="E20" s="54" t="e">
        <f>E17+E15+E14+E13+E12+E11+E10+E9+#REF!+#REF!+E19+E18+E16</f>
        <v>#REF!</v>
      </c>
      <c r="F20" s="59"/>
      <c r="G20" s="54"/>
      <c r="H20" s="60">
        <v>1428908.1369091265</v>
      </c>
      <c r="I20" s="61">
        <f t="shared" si="0"/>
        <v>15.208787145344541</v>
      </c>
      <c r="J20" s="34">
        <v>1355147.5700000003</v>
      </c>
      <c r="K20" s="43">
        <f t="shared" si="1"/>
        <v>73760.566909126239</v>
      </c>
    </row>
    <row r="21" spans="1:13" ht="213.75">
      <c r="A21" s="49" t="s">
        <v>50</v>
      </c>
      <c r="B21" s="50" t="s">
        <v>51</v>
      </c>
      <c r="C21" s="30" t="s">
        <v>52</v>
      </c>
      <c r="D21" s="62">
        <v>105659.54</v>
      </c>
      <c r="E21" s="62">
        <f>D21/12/5150</f>
        <v>1.7097012944983818</v>
      </c>
      <c r="F21" s="62">
        <f>E21</f>
        <v>1.7097012944983818</v>
      </c>
      <c r="G21" s="63" t="s">
        <v>53</v>
      </c>
      <c r="H21" s="60">
        <f>H20*20%</f>
        <v>285781.6273818253</v>
      </c>
      <c r="I21" s="64">
        <f t="shared" si="0"/>
        <v>3.041757429068908</v>
      </c>
      <c r="J21" s="34">
        <v>271029.51400000008</v>
      </c>
      <c r="K21" s="43">
        <f t="shared" si="1"/>
        <v>14752.113381825213</v>
      </c>
    </row>
    <row r="22" spans="1:13" ht="71.25" customHeight="1">
      <c r="A22" s="65"/>
      <c r="B22" s="58" t="s">
        <v>54</v>
      </c>
      <c r="C22" s="66"/>
      <c r="D22" s="66" t="e">
        <f>D20+D21</f>
        <v>#REF!</v>
      </c>
      <c r="E22" s="66" t="e">
        <f>E20+E21</f>
        <v>#REF!</v>
      </c>
      <c r="F22" s="66" t="e">
        <f>E22</f>
        <v>#REF!</v>
      </c>
      <c r="G22" s="66"/>
      <c r="H22" s="47">
        <f>H21+H20</f>
        <v>1714689.7642909519</v>
      </c>
      <c r="I22" s="53">
        <f>H22/12/$G$3</f>
        <v>18.25054457441345</v>
      </c>
      <c r="J22" s="34">
        <v>1626177.0840000003</v>
      </c>
      <c r="K22" s="43">
        <f t="shared" si="1"/>
        <v>88512.680290951626</v>
      </c>
    </row>
    <row r="23" spans="1:13" ht="45" hidden="1">
      <c r="A23" s="67" t="s">
        <v>21</v>
      </c>
      <c r="B23" s="68" t="s">
        <v>55</v>
      </c>
      <c r="C23" s="69">
        <f>D23/12</f>
        <v>2247.5</v>
      </c>
      <c r="D23" s="69">
        <f>310*87</f>
        <v>26970</v>
      </c>
      <c r="E23" s="69" t="e">
        <f>C23/$C$1</f>
        <v>#DIV/0!</v>
      </c>
      <c r="F23" s="70"/>
      <c r="G23" s="71" t="s">
        <v>56</v>
      </c>
      <c r="H23" s="72">
        <v>26970</v>
      </c>
      <c r="I23" s="73">
        <v>0.25531649020766123</v>
      </c>
      <c r="J23" s="74"/>
      <c r="K23" s="75"/>
    </row>
    <row r="24" spans="1:13" s="77" customFormat="1" ht="21.75" customHeight="1">
      <c r="A24" s="10" t="s">
        <v>57</v>
      </c>
      <c r="B24" s="76"/>
      <c r="C24" s="76"/>
      <c r="D24" s="76"/>
      <c r="E24" s="76"/>
      <c r="F24" s="76"/>
      <c r="G24" s="76"/>
      <c r="H24" s="76"/>
      <c r="I24" s="76"/>
      <c r="J24" s="34"/>
      <c r="K24" s="35"/>
    </row>
    <row r="25" spans="1:13" s="81" customFormat="1" ht="44.25" customHeight="1">
      <c r="A25" s="78" t="s">
        <v>18</v>
      </c>
      <c r="B25" s="56" t="s">
        <v>58</v>
      </c>
      <c r="C25" s="37"/>
      <c r="D25" s="37"/>
      <c r="E25" s="37"/>
      <c r="F25" s="37"/>
      <c r="G25" s="37"/>
      <c r="H25" s="47">
        <v>136368.5</v>
      </c>
      <c r="I25" s="53">
        <f>H25/12/G4</f>
        <v>1.7379399380110518</v>
      </c>
      <c r="J25" s="79">
        <v>136368.5</v>
      </c>
      <c r="K25" s="80">
        <f>J25/12/G4</f>
        <v>1.7379399380110518</v>
      </c>
    </row>
    <row r="26" spans="1:13" s="77" customFormat="1" ht="15.75" thickBot="1">
      <c r="A26" s="82" t="s">
        <v>59</v>
      </c>
      <c r="B26" s="82"/>
      <c r="C26" s="82"/>
      <c r="D26" s="82"/>
      <c r="E26" s="82"/>
      <c r="F26" s="82"/>
      <c r="G26" s="82"/>
      <c r="H26" s="82"/>
      <c r="I26" s="83">
        <v>17.29</v>
      </c>
      <c r="J26" s="84">
        <f>(I22/I26)-100%</f>
        <v>5.5554920440338496E-2</v>
      </c>
      <c r="K26" s="85"/>
      <c r="L26" s="86"/>
      <c r="M26" s="86"/>
    </row>
    <row r="27" spans="1:13" ht="15.75" thickBot="1">
      <c r="A27" s="87"/>
      <c r="B27" s="88"/>
      <c r="C27" s="88"/>
      <c r="D27" s="89"/>
      <c r="E27" s="88"/>
      <c r="F27" s="88"/>
      <c r="G27" s="88"/>
      <c r="H27" s="90"/>
      <c r="I27" s="91"/>
    </row>
    <row r="28" spans="1:13" s="99" customFormat="1" ht="151.5">
      <c r="A28" s="92" t="s">
        <v>60</v>
      </c>
      <c r="B28" s="93"/>
      <c r="C28" s="94" t="s">
        <v>61</v>
      </c>
      <c r="D28" s="94" t="s">
        <v>62</v>
      </c>
      <c r="E28" s="94" t="s">
        <v>63</v>
      </c>
      <c r="F28" s="94" t="s">
        <v>64</v>
      </c>
      <c r="G28" s="95" t="s">
        <v>65</v>
      </c>
      <c r="H28" s="95" t="s">
        <v>66</v>
      </c>
      <c r="I28" s="96" t="s">
        <v>67</v>
      </c>
      <c r="J28" s="97"/>
      <c r="K28" s="98"/>
    </row>
    <row r="29" spans="1:13" s="109" customFormat="1" ht="15.75">
      <c r="A29" s="100" t="s">
        <v>68</v>
      </c>
      <c r="B29" s="101"/>
      <c r="C29" s="102"/>
      <c r="D29" s="103"/>
      <c r="E29" s="102"/>
      <c r="F29" s="102"/>
      <c r="G29" s="104">
        <f>I26*12*G3</f>
        <v>1624443.9119999998</v>
      </c>
      <c r="H29" s="105">
        <f>H22</f>
        <v>1714689.7642909519</v>
      </c>
      <c r="I29" s="106">
        <f>H29-G29</f>
        <v>90245.852290952113</v>
      </c>
      <c r="J29" s="107"/>
      <c r="K29" s="108"/>
      <c r="L29" s="108"/>
    </row>
    <row r="30" spans="1:13" s="109" customFormat="1" ht="15.75">
      <c r="A30" s="100" t="s">
        <v>69</v>
      </c>
      <c r="B30" s="101"/>
      <c r="C30" s="102"/>
      <c r="D30" s="103"/>
      <c r="E30" s="102"/>
      <c r="F30" s="102"/>
      <c r="G30" s="104">
        <f>1.74*12*G4</f>
        <v>136530.144</v>
      </c>
      <c r="H30" s="105">
        <f>H25</f>
        <v>136368.5</v>
      </c>
      <c r="I30" s="106">
        <f>H30-G30</f>
        <v>-161.64400000000023</v>
      </c>
      <c r="J30" s="107"/>
      <c r="K30" s="108"/>
      <c r="L30" s="108"/>
    </row>
    <row r="31" spans="1:13" s="109" customFormat="1" ht="16.5" thickBot="1">
      <c r="A31" s="110" t="s">
        <v>70</v>
      </c>
      <c r="B31" s="111"/>
      <c r="C31" s="112"/>
      <c r="D31" s="112"/>
      <c r="E31" s="112"/>
      <c r="F31" s="112"/>
      <c r="G31" s="113"/>
      <c r="H31" s="113"/>
      <c r="I31" s="114">
        <f>SUM(I29:I30)</f>
        <v>90084.208290952112</v>
      </c>
      <c r="J31" s="115"/>
      <c r="K31" s="116"/>
    </row>
    <row r="32" spans="1:13" s="109" customFormat="1" ht="15.75" customHeight="1">
      <c r="A32" s="117" t="s">
        <v>71</v>
      </c>
      <c r="B32" s="118"/>
      <c r="C32" s="118"/>
      <c r="D32" s="118"/>
      <c r="E32" s="118"/>
      <c r="F32" s="118"/>
      <c r="G32" s="118"/>
      <c r="H32" s="118"/>
      <c r="I32" s="119"/>
      <c r="J32" s="120"/>
      <c r="K32" s="120"/>
      <c r="L32" s="108"/>
      <c r="M32" s="108"/>
    </row>
    <row r="33" spans="1:11" s="109" customFormat="1" ht="15.75">
      <c r="A33" s="121" t="s">
        <v>72</v>
      </c>
      <c r="B33" s="122"/>
      <c r="C33" s="123"/>
      <c r="D33" s="123"/>
      <c r="E33" s="123"/>
      <c r="F33" s="123"/>
      <c r="G33" s="124">
        <f>158415.78414359+992</f>
        <v>159407.78414358999</v>
      </c>
      <c r="H33" s="125"/>
      <c r="I33" s="126"/>
      <c r="J33" s="115"/>
      <c r="K33" s="116"/>
    </row>
    <row r="34" spans="1:11" s="109" customFormat="1" ht="15.75">
      <c r="A34" s="121" t="s">
        <v>73</v>
      </c>
      <c r="B34" s="122"/>
      <c r="C34" s="123"/>
      <c r="D34" s="123"/>
      <c r="E34" s="123"/>
      <c r="F34" s="123"/>
      <c r="G34" s="124">
        <v>22951.135999999999</v>
      </c>
      <c r="H34" s="125"/>
      <c r="I34" s="126"/>
      <c r="J34" s="115"/>
      <c r="K34" s="116"/>
    </row>
    <row r="35" spans="1:11" ht="15.75">
      <c r="A35" s="127" t="s">
        <v>74</v>
      </c>
      <c r="B35" s="128"/>
      <c r="C35" s="128"/>
      <c r="D35" s="128"/>
      <c r="E35" s="128"/>
      <c r="F35" s="128"/>
      <c r="G35" s="128"/>
      <c r="H35" s="128"/>
      <c r="I35" s="129"/>
    </row>
    <row r="36" spans="1:11" s="109" customFormat="1" ht="15.75">
      <c r="A36" s="121" t="s">
        <v>75</v>
      </c>
      <c r="B36" s="122"/>
      <c r="C36" s="123"/>
      <c r="D36" s="123"/>
      <c r="E36" s="123"/>
      <c r="F36" s="123"/>
      <c r="G36" s="124">
        <v>74847.350000000006</v>
      </c>
      <c r="H36" s="125"/>
      <c r="I36" s="126"/>
      <c r="J36" s="115"/>
      <c r="K36" s="116"/>
    </row>
    <row r="37" spans="1:11" s="137" customFormat="1" ht="16.5" thickBot="1">
      <c r="A37" s="130" t="s">
        <v>70</v>
      </c>
      <c r="B37" s="131"/>
      <c r="C37" s="113"/>
      <c r="D37" s="113"/>
      <c r="E37" s="113"/>
      <c r="F37" s="113"/>
      <c r="G37" s="132">
        <f>G33+G34-G36</f>
        <v>107511.57014358998</v>
      </c>
      <c r="H37" s="133"/>
      <c r="I37" s="134"/>
      <c r="J37" s="135"/>
      <c r="K37" s="136"/>
    </row>
    <row r="38" spans="1:11">
      <c r="A38" s="87"/>
      <c r="B38" s="88"/>
      <c r="C38" s="88"/>
      <c r="D38" s="89"/>
      <c r="E38" s="88"/>
      <c r="F38" s="88"/>
      <c r="G38" s="88"/>
      <c r="H38" s="90"/>
      <c r="I38" s="91"/>
    </row>
    <row r="39" spans="1:11">
      <c r="A39" s="87"/>
      <c r="B39" s="138" t="s">
        <v>76</v>
      </c>
      <c r="C39" s="88"/>
      <c r="D39" s="89"/>
      <c r="E39" s="88"/>
      <c r="F39" s="88"/>
      <c r="G39" s="88"/>
      <c r="H39" s="90" t="s">
        <v>77</v>
      </c>
      <c r="I39" s="91"/>
    </row>
    <row r="40" spans="1:11">
      <c r="A40" s="87"/>
      <c r="B40" s="88"/>
      <c r="C40" s="88"/>
      <c r="D40" s="89"/>
      <c r="E40" s="88"/>
      <c r="F40" s="88"/>
      <c r="G40" s="88"/>
      <c r="H40" s="90"/>
      <c r="I40" s="91"/>
    </row>
    <row r="41" spans="1:11">
      <c r="A41" s="87"/>
      <c r="B41" s="138" t="s">
        <v>78</v>
      </c>
      <c r="C41" s="88"/>
      <c r="D41" s="89"/>
      <c r="E41" s="88"/>
      <c r="F41" s="88"/>
      <c r="G41" s="88"/>
      <c r="H41" s="90" t="s">
        <v>79</v>
      </c>
      <c r="I41" s="91"/>
    </row>
    <row r="42" spans="1:11">
      <c r="A42" s="87"/>
      <c r="B42" s="88"/>
      <c r="C42" s="88"/>
      <c r="D42" s="89"/>
      <c r="E42" s="88"/>
      <c r="F42" s="88"/>
      <c r="G42" s="88"/>
      <c r="H42" s="90"/>
      <c r="I42" s="91"/>
    </row>
    <row r="43" spans="1:11">
      <c r="B43" s="140"/>
      <c r="C43" s="140"/>
      <c r="D43" s="141"/>
      <c r="E43" s="140"/>
      <c r="F43" s="140"/>
      <c r="G43" s="140"/>
    </row>
    <row r="44" spans="1:11">
      <c r="B44" s="140"/>
      <c r="C44" s="140"/>
      <c r="D44" s="141"/>
      <c r="E44" s="140"/>
      <c r="F44" s="140"/>
      <c r="G44" s="140"/>
    </row>
    <row r="45" spans="1:11">
      <c r="B45" s="140"/>
      <c r="C45" s="140"/>
      <c r="D45" s="141"/>
      <c r="E45" s="140"/>
      <c r="F45" s="140"/>
      <c r="G45" s="140"/>
    </row>
    <row r="46" spans="1:11">
      <c r="B46" s="140"/>
      <c r="C46" s="140"/>
      <c r="D46" s="141"/>
      <c r="E46" s="140"/>
      <c r="F46" s="140"/>
      <c r="G46" s="140"/>
    </row>
    <row r="47" spans="1:11">
      <c r="B47" s="140"/>
      <c r="C47" s="140"/>
      <c r="D47" s="141"/>
      <c r="E47" s="140"/>
      <c r="F47" s="140"/>
      <c r="G47" s="140"/>
    </row>
    <row r="48" spans="1:11">
      <c r="B48" s="140"/>
      <c r="C48" s="140"/>
      <c r="D48" s="141"/>
      <c r="E48" s="140"/>
      <c r="F48" s="140"/>
      <c r="G48" s="140"/>
    </row>
    <row r="49" spans="1:9">
      <c r="B49" s="140"/>
      <c r="C49" s="140"/>
      <c r="D49" s="141"/>
      <c r="E49" s="140"/>
      <c r="F49" s="140"/>
      <c r="G49" s="140"/>
    </row>
    <row r="50" spans="1:9">
      <c r="B50" s="140"/>
      <c r="C50" s="140"/>
      <c r="D50" s="141"/>
      <c r="E50" s="140"/>
      <c r="F50" s="140"/>
      <c r="G50" s="140"/>
    </row>
    <row r="51" spans="1:9">
      <c r="B51" s="140"/>
      <c r="C51" s="140"/>
      <c r="D51" s="141"/>
      <c r="E51" s="140"/>
      <c r="F51" s="140"/>
      <c r="G51" s="140"/>
    </row>
    <row r="52" spans="1:9">
      <c r="B52" s="140"/>
      <c r="C52" s="140"/>
      <c r="D52" s="141"/>
      <c r="E52" s="140"/>
      <c r="F52" s="140"/>
      <c r="G52" s="140"/>
    </row>
    <row r="53" spans="1:9">
      <c r="B53" s="140"/>
      <c r="C53" s="140"/>
      <c r="D53" s="141"/>
      <c r="E53" s="140"/>
      <c r="F53" s="140"/>
      <c r="G53" s="140"/>
    </row>
    <row r="54" spans="1:9">
      <c r="B54" s="140"/>
      <c r="C54" s="140"/>
      <c r="D54" s="141"/>
      <c r="E54" s="140"/>
      <c r="F54" s="140"/>
      <c r="G54" s="140"/>
    </row>
    <row r="55" spans="1:9">
      <c r="B55" s="140"/>
      <c r="C55" s="140"/>
      <c r="D55" s="141"/>
      <c r="E55" s="140"/>
      <c r="F55" s="140"/>
      <c r="G55" s="140"/>
    </row>
    <row r="56" spans="1:9">
      <c r="A56"/>
      <c r="B56" s="140"/>
      <c r="C56" s="140"/>
      <c r="D56" s="141"/>
      <c r="E56" s="140"/>
      <c r="F56" s="140"/>
      <c r="G56" s="140"/>
      <c r="H56"/>
      <c r="I56"/>
    </row>
    <row r="57" spans="1:9">
      <c r="A57"/>
      <c r="B57" s="140"/>
      <c r="C57" s="140"/>
      <c r="D57" s="141"/>
      <c r="E57" s="140"/>
      <c r="F57" s="140"/>
      <c r="G57" s="140"/>
      <c r="H57"/>
      <c r="I57"/>
    </row>
    <row r="58" spans="1:9">
      <c r="A58"/>
      <c r="B58" s="140"/>
      <c r="C58" s="140"/>
      <c r="D58" s="141"/>
      <c r="E58" s="140"/>
      <c r="F58" s="140"/>
      <c r="G58" s="140"/>
      <c r="H58"/>
      <c r="I58"/>
    </row>
    <row r="59" spans="1:9">
      <c r="A59"/>
      <c r="B59" s="140"/>
      <c r="C59" s="140"/>
      <c r="D59" s="141"/>
      <c r="E59" s="140"/>
      <c r="F59" s="140"/>
      <c r="G59" s="140"/>
      <c r="H59"/>
      <c r="I59"/>
    </row>
    <row r="60" spans="1:9">
      <c r="A60"/>
      <c r="B60" s="140"/>
      <c r="C60" s="140"/>
      <c r="D60" s="141"/>
      <c r="E60" s="140"/>
      <c r="F60" s="140"/>
      <c r="G60" s="140"/>
      <c r="H60"/>
      <c r="I60"/>
    </row>
    <row r="61" spans="1:9">
      <c r="A61"/>
      <c r="B61" s="140"/>
      <c r="C61" s="140"/>
      <c r="D61" s="141"/>
      <c r="E61" s="140"/>
      <c r="F61" s="140"/>
      <c r="G61" s="140"/>
      <c r="H61"/>
      <c r="I61"/>
    </row>
    <row r="62" spans="1:9">
      <c r="A62"/>
      <c r="B62" s="140"/>
      <c r="C62" s="140"/>
      <c r="D62" s="141"/>
      <c r="E62" s="140"/>
      <c r="F62" s="140"/>
      <c r="G62" s="140"/>
      <c r="H62"/>
      <c r="I62"/>
    </row>
    <row r="63" spans="1:9">
      <c r="A63"/>
      <c r="B63" s="140"/>
      <c r="C63" s="140"/>
      <c r="D63" s="141"/>
      <c r="E63" s="140"/>
      <c r="F63" s="140"/>
      <c r="G63" s="140"/>
      <c r="H63"/>
      <c r="I63"/>
    </row>
    <row r="64" spans="1:9">
      <c r="A64"/>
      <c r="B64" s="140"/>
      <c r="C64" s="140"/>
      <c r="D64" s="141"/>
      <c r="E64" s="140"/>
      <c r="F64" s="140"/>
      <c r="G64" s="140"/>
      <c r="H64"/>
      <c r="I64"/>
    </row>
    <row r="65" spans="1:9">
      <c r="A65"/>
      <c r="B65" s="140"/>
      <c r="C65" s="140"/>
      <c r="D65" s="141"/>
      <c r="E65" s="140"/>
      <c r="F65" s="140"/>
      <c r="G65" s="140"/>
      <c r="H65"/>
      <c r="I65"/>
    </row>
    <row r="66" spans="1:9">
      <c r="A66"/>
      <c r="B66" s="140"/>
      <c r="C66" s="140"/>
      <c r="D66" s="141"/>
      <c r="E66" s="140"/>
      <c r="F66" s="140"/>
      <c r="G66" s="140"/>
      <c r="H66"/>
      <c r="I66"/>
    </row>
    <row r="67" spans="1:9">
      <c r="A67"/>
      <c r="B67" s="140"/>
      <c r="C67" s="140"/>
      <c r="D67" s="141"/>
      <c r="E67" s="140"/>
      <c r="F67" s="140"/>
      <c r="G67" s="140"/>
      <c r="H67"/>
      <c r="I67"/>
    </row>
    <row r="68" spans="1:9">
      <c r="A68"/>
      <c r="B68" s="140"/>
      <c r="C68" s="140"/>
      <c r="D68" s="141"/>
      <c r="E68" s="140"/>
      <c r="F68" s="140"/>
      <c r="G68" s="140"/>
      <c r="H68"/>
      <c r="I68"/>
    </row>
    <row r="69" spans="1:9">
      <c r="A69"/>
      <c r="B69" s="140"/>
      <c r="C69" s="140"/>
      <c r="D69" s="141"/>
      <c r="E69" s="140"/>
      <c r="F69" s="140"/>
      <c r="G69" s="140"/>
      <c r="H69"/>
      <c r="I69"/>
    </row>
    <row r="70" spans="1:9">
      <c r="A70"/>
      <c r="B70" s="140"/>
      <c r="C70" s="140"/>
      <c r="D70" s="141"/>
      <c r="E70" s="140"/>
      <c r="F70" s="140"/>
      <c r="G70" s="140"/>
      <c r="H70"/>
      <c r="I70"/>
    </row>
    <row r="71" spans="1:9">
      <c r="A71"/>
      <c r="B71" s="140"/>
      <c r="C71" s="140"/>
      <c r="D71" s="141"/>
      <c r="E71" s="140"/>
      <c r="F71" s="140"/>
      <c r="G71" s="140"/>
      <c r="H71"/>
      <c r="I71"/>
    </row>
    <row r="72" spans="1:9">
      <c r="A72"/>
      <c r="B72" s="140"/>
      <c r="C72" s="140"/>
      <c r="D72" s="141"/>
      <c r="E72" s="140"/>
      <c r="F72" s="140"/>
      <c r="G72" s="140"/>
      <c r="H72"/>
      <c r="I72"/>
    </row>
    <row r="73" spans="1:9">
      <c r="A73"/>
      <c r="B73" s="140"/>
      <c r="C73" s="140"/>
      <c r="D73" s="141"/>
      <c r="E73" s="140"/>
      <c r="F73" s="140"/>
      <c r="G73" s="140"/>
      <c r="H73"/>
      <c r="I73"/>
    </row>
    <row r="74" spans="1:9">
      <c r="A74"/>
      <c r="B74" s="140"/>
      <c r="C74" s="140"/>
      <c r="D74" s="141"/>
      <c r="E74" s="140"/>
      <c r="F74" s="140"/>
      <c r="G74" s="140"/>
      <c r="H74"/>
      <c r="I74"/>
    </row>
    <row r="75" spans="1:9">
      <c r="A75"/>
      <c r="B75" s="140"/>
      <c r="C75" s="140"/>
      <c r="D75" s="141"/>
      <c r="E75" s="140"/>
      <c r="F75" s="140"/>
      <c r="G75" s="140"/>
      <c r="H75"/>
      <c r="I75"/>
    </row>
    <row r="76" spans="1:9">
      <c r="A76"/>
      <c r="B76" s="140"/>
      <c r="C76" s="140"/>
      <c r="D76" s="141"/>
      <c r="E76" s="140"/>
      <c r="F76" s="140"/>
      <c r="G76" s="140"/>
      <c r="H76"/>
      <c r="I76"/>
    </row>
    <row r="77" spans="1:9">
      <c r="A77"/>
      <c r="B77" s="140"/>
      <c r="C77" s="140"/>
      <c r="D77" s="141"/>
      <c r="E77" s="140"/>
      <c r="F77" s="140"/>
      <c r="G77" s="140"/>
      <c r="H77"/>
      <c r="I77"/>
    </row>
    <row r="78" spans="1:9">
      <c r="A78"/>
      <c r="B78" s="140"/>
      <c r="C78" s="140"/>
      <c r="D78" s="141"/>
      <c r="E78" s="140"/>
      <c r="F78" s="140"/>
      <c r="G78" s="140"/>
      <c r="H78"/>
      <c r="I78"/>
    </row>
  </sheetData>
  <sheetProtection password="ED33" sheet="1" objects="1" scenarios="1"/>
  <mergeCells count="34">
    <mergeCell ref="A35:I35"/>
    <mergeCell ref="A36:B36"/>
    <mergeCell ref="G36:I36"/>
    <mergeCell ref="A37:B37"/>
    <mergeCell ref="G37:I37"/>
    <mergeCell ref="A30:B30"/>
    <mergeCell ref="A31:B31"/>
    <mergeCell ref="A32:I32"/>
    <mergeCell ref="A33:B33"/>
    <mergeCell ref="G33:I33"/>
    <mergeCell ref="A34:B34"/>
    <mergeCell ref="G34:I34"/>
    <mergeCell ref="F9:F20"/>
    <mergeCell ref="A24:I24"/>
    <mergeCell ref="A26:H26"/>
    <mergeCell ref="J26:K26"/>
    <mergeCell ref="A28:B28"/>
    <mergeCell ref="A29:B29"/>
    <mergeCell ref="A5:B5"/>
    <mergeCell ref="G5:I5"/>
    <mergeCell ref="A6:B6"/>
    <mergeCell ref="G6:I6"/>
    <mergeCell ref="A7:B7"/>
    <mergeCell ref="A8:I8"/>
    <mergeCell ref="A1:I1"/>
    <mergeCell ref="A2:B2"/>
    <mergeCell ref="C2:F2"/>
    <mergeCell ref="G2:I2"/>
    <mergeCell ref="J2:K6"/>
    <mergeCell ref="A3:B3"/>
    <mergeCell ref="C3:F3"/>
    <mergeCell ref="G3:I3"/>
    <mergeCell ref="A4:B4"/>
    <mergeCell ref="G4:I4"/>
  </mergeCells>
  <conditionalFormatting sqref="K9:K22">
    <cfRule type="cellIs" dxfId="0" priority="1" operator="lessThan">
      <formula>0</formula>
    </cfRule>
  </conditionalFormatting>
  <pageMargins left="0.24" right="0.17" top="0.28000000000000003" bottom="0.28000000000000003" header="0.3" footer="0.3"/>
  <pageSetup paperSize="9" scale="75" orientation="portrait" verticalDpi="300" r:id="rId1"/>
  <rowBreaks count="2" manualBreakCount="2">
    <brk id="15" max="8" man="1"/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43</vt:lpstr>
      <vt:lpstr>'43'!Область_печати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2014-04-03T04:47:02Z</dcterms:created>
  <dcterms:modified xsi:type="dcterms:W3CDTF">2014-04-03T04:47:59Z</dcterms:modified>
</cp:coreProperties>
</file>