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8495" windowHeight="11445"/>
  </bookViews>
  <sheets>
    <sheet name="73+6%" sheetId="1" r:id="rId1"/>
  </sheets>
  <definedNames>
    <definedName name="_xlnm.Print_Area" localSheetId="0">'73+6%'!$A$1:$E$68</definedName>
  </definedNames>
  <calcPr calcId="124519"/>
</workbook>
</file>

<file path=xl/calcChain.xml><?xml version="1.0" encoding="utf-8"?>
<calcChain xmlns="http://schemas.openxmlformats.org/spreadsheetml/2006/main">
  <c r="E53" i="1"/>
  <c r="C9"/>
  <c r="D56" l="1"/>
  <c r="E56" s="1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3"/>
  <c r="D22"/>
  <c r="D25"/>
  <c r="D24"/>
  <c r="D21"/>
  <c r="D20"/>
  <c r="D19"/>
  <c r="D18"/>
  <c r="D17"/>
  <c r="D16"/>
  <c r="D15"/>
  <c r="D14"/>
  <c r="D13"/>
  <c r="D50"/>
  <c r="D51" l="1"/>
  <c r="D52" s="1"/>
  <c r="D57"/>
  <c r="C6"/>
  <c r="D53" l="1"/>
  <c r="D55"/>
  <c r="E55" s="1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13"/>
  <c r="E14"/>
  <c r="E16"/>
  <c r="E18"/>
  <c r="E20"/>
  <c r="E22"/>
  <c r="E24"/>
  <c r="E26"/>
  <c r="E28"/>
  <c r="E30"/>
  <c r="E32"/>
  <c r="E34"/>
  <c r="E36"/>
  <c r="E38"/>
  <c r="E40"/>
  <c r="E42"/>
  <c r="E44"/>
  <c r="E46"/>
  <c r="E48"/>
  <c r="E50"/>
  <c r="E52"/>
  <c r="E51"/>
  <c r="E57"/>
</calcChain>
</file>

<file path=xl/sharedStrings.xml><?xml version="1.0" encoding="utf-8"?>
<sst xmlns="http://schemas.openxmlformats.org/spreadsheetml/2006/main" count="146" uniqueCount="133">
  <si>
    <t>Приложение №____________</t>
  </si>
  <si>
    <t>к Договору управления многоквартирным домом____</t>
  </si>
  <si>
    <t>Характеристика МКД</t>
  </si>
  <si>
    <t>Количество подъездов</t>
  </si>
  <si>
    <t>Площадь жилых помещений</t>
  </si>
  <si>
    <t>Площадь нежилых помещений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</si>
  <si>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</si>
  <si>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</si>
  <si>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t>Размер платы за 1 кв.м. площади помещений в месяц, руб.</t>
  </si>
  <si>
    <t>Сумма затрат в год, руб.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</si>
  <si>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</si>
  <si>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</si>
  <si>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</si>
  <si>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</si>
  <si>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</si>
  <si>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</si>
  <si>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Санитарное содержание лестничных клеток</t>
  </si>
  <si>
    <t>4.1.</t>
  </si>
  <si>
    <t>влажная уборка лестничных площадок и маршей</t>
  </si>
  <si>
    <t>нижние три этажа - 5 раз в неделю, выше третьего этажа и места перед загрузочными клапанами - 2 раза в неделю</t>
  </si>
  <si>
    <t>4.2.</t>
  </si>
  <si>
    <t>мытье лестничных площадок и маршей</t>
  </si>
  <si>
    <t>1 раз в месяц</t>
  </si>
  <si>
    <t>4.3.</t>
  </si>
  <si>
    <t>мытье полов кабины лифтов</t>
  </si>
  <si>
    <t>2 раза в неделю</t>
  </si>
  <si>
    <t>5 раз в неделю</t>
  </si>
  <si>
    <t>4.4.</t>
  </si>
  <si>
    <t>мытье стен, дверей, оконных ограждений, перил, чердачных лестниц, плафонов, почтовых ящикв, шкафов для электросчитков и слаботочных устройств, обметание пыли с потолков</t>
  </si>
  <si>
    <t>1 раз в год</t>
  </si>
  <si>
    <t>2 раза в год</t>
  </si>
  <si>
    <t>4.5.</t>
  </si>
  <si>
    <t>влажная протирка стен, дверей, потолков и пллафонов кабины лифта,подоконников, почтовых ящиков</t>
  </si>
  <si>
    <t>4.6.</t>
  </si>
  <si>
    <t xml:space="preserve">влажная протирка   отопительных приборов. </t>
  </si>
  <si>
    <t>4.7.</t>
  </si>
  <si>
    <t>мытье окон</t>
  </si>
  <si>
    <t>4.8.</t>
  </si>
  <si>
    <t>уборка крыльца</t>
  </si>
  <si>
    <t>1 раз в неделю</t>
  </si>
  <si>
    <t>Уборка земельного участка, входящего в состав общего имущества дома</t>
  </si>
  <si>
    <t>5.1.</t>
  </si>
  <si>
    <t>холодный период</t>
  </si>
  <si>
    <t>5.1.1.</t>
  </si>
  <si>
    <t>подметание территории</t>
  </si>
  <si>
    <t>асфальт  1 класса - 1 раз в двое суток, асфальт 2 и 3 класса - 1 раз в сутки</t>
  </si>
  <si>
    <t>5.1.2.</t>
  </si>
  <si>
    <t>сдвигание свежевыпавшего снега в дни сильных снегопадов</t>
  </si>
  <si>
    <t xml:space="preserve"> 2 раза в сутки в дни сильных снегопадов</t>
  </si>
  <si>
    <t>5.1.3.</t>
  </si>
  <si>
    <t>посыпка территории пескосмесью</t>
  </si>
  <si>
    <t xml:space="preserve"> в дни гололеда не менее 1 раза в день</t>
  </si>
  <si>
    <t>5.1.4.</t>
  </si>
  <si>
    <t>очистка от наледи и льда крышек люков и пожарных колодцев</t>
  </si>
  <si>
    <t>5.1.5.</t>
  </si>
  <si>
    <t>очистка участков территории от снега и наледи при механизированной уборке</t>
  </si>
  <si>
    <t>6 раз в холодный период</t>
  </si>
  <si>
    <t>5.1.6.</t>
  </si>
  <si>
    <t>очистка контейнерной площадки</t>
  </si>
  <si>
    <t>5.1.7.</t>
  </si>
  <si>
    <t>сметание снега со ступеней и площадки перед входом в подъезд</t>
  </si>
  <si>
    <t>4 раза в неделю</t>
  </si>
  <si>
    <t>5.1.8.</t>
  </si>
  <si>
    <t>протирка указателей</t>
  </si>
  <si>
    <t>2 раза за период</t>
  </si>
  <si>
    <t>5.2.</t>
  </si>
  <si>
    <t>теплый период</t>
  </si>
  <si>
    <t>5.2.1.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</si>
  <si>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</si>
  <si>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</si>
  <si>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5.2.2.</t>
  </si>
  <si>
    <t>частичная уборка территории в дни с осадками более 2 см</t>
  </si>
  <si>
    <t xml:space="preserve">асфальт  1, 2 и 3 класса - 50 % территории  1 раз в двое суток </t>
  </si>
  <si>
    <t>5.2.3.</t>
  </si>
  <si>
    <t>уборка газонов</t>
  </si>
  <si>
    <t>1 раз в двое суток</t>
  </si>
  <si>
    <t>5.2.4.</t>
  </si>
  <si>
    <t>подметание ступеней и площадок перед входом в подъезд</t>
  </si>
  <si>
    <t>5.2.5.</t>
  </si>
  <si>
    <t>уборка контейнерной площадки</t>
  </si>
  <si>
    <t>5.2.6.</t>
  </si>
  <si>
    <t xml:space="preserve">уборка приямков </t>
  </si>
  <si>
    <t>5.2.7.</t>
  </si>
  <si>
    <t>5.2.8.</t>
  </si>
  <si>
    <t>озеленение, кошение газонов</t>
  </si>
  <si>
    <t>в течении летнего периода</t>
  </si>
  <si>
    <t>Сбор, вывоз и утилизация крупногабаритных бытовых отходов</t>
  </si>
  <si>
    <t>по мере необходимости (1 раз в неделю)</t>
  </si>
  <si>
    <t>Сбор, вывоз и утилизация твердых бытовых отходов</t>
  </si>
  <si>
    <t>не реже одного раза в сутки</t>
  </si>
  <si>
    <t>Дератизация, дезинсекция</t>
  </si>
  <si>
    <t>дератизация - 1 раз в квартал, дезинсекция - 2 раза в год</t>
  </si>
  <si>
    <t>Обслуживание  лифтов</t>
  </si>
  <si>
    <t>ежемесячно, согласно договору со специализированной организацией</t>
  </si>
  <si>
    <t>Тех.обслуживание средств автоматизации ИТП</t>
  </si>
  <si>
    <t>ежемесячно</t>
  </si>
  <si>
    <t>Обслуживание  противопожарной автоматики</t>
  </si>
  <si>
    <t>ИТОГО  содержание общего имущества в многоквартирном доме</t>
  </si>
  <si>
    <t>УПРАВЛЕНИЕ МНОГОКВАРТИРНЫМ ДОМОМ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</si>
  <si>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</si>
  <si>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</si>
  <si>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Директор ООО "КЖЭК "Горский"</t>
  </si>
  <si>
    <t>С.В. Занина</t>
  </si>
  <si>
    <t>Экономист</t>
  </si>
  <si>
    <t>В случае не утверждения общим собранием тарифа на 2014 год Управляющая Компания по истечению 30 календарных дней производит начисление за текущее содержание в соответствии с данным тарифом с 01.01.2014 года.</t>
  </si>
  <si>
    <t>Общая площадь помещений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</si>
  <si>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</si>
  <si>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r>
      <rPr>
        <u/>
        <sz val="10"/>
        <color theme="1"/>
        <rFont val="Times New Roman"/>
        <family val="1"/>
        <charset val="204"/>
      </rPr>
      <t>Примечание:</t>
    </r>
    <r>
      <rPr>
        <sz val="10"/>
        <color theme="1"/>
        <rFont val="Times New Roman"/>
        <family val="1"/>
        <charset val="204"/>
      </rPr>
      <t xml:space="preserve"> Уважаемые собственники, согласно ст.156 п.7 ЖК Вам необходимо  провести общее собрание по утверждению перечня, периодичности и стоимости работ и услуг по содержанию и ремонту общего имущества Многоквартирного дома на 2014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</si>
  <si>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Площадь дворовой территории</t>
  </si>
  <si>
    <t>Площадь, оборудованная ППА</t>
  </si>
  <si>
    <t>Перечень и периодичность работ и услуг по содержанию и ремонту общего имущества многоквартирного дома № 73 м-на Горский 
с 01.01.2014 по 31.12.2014 гг.</t>
  </si>
  <si>
    <t>м-н Горский 73</t>
  </si>
  <si>
    <t>Автоуслуги по вывозу снега (с последующей корректировкой за отчетный период)</t>
  </si>
  <si>
    <t>за фактически вывезенный объем</t>
  </si>
  <si>
    <t>7.</t>
  </si>
  <si>
    <t>6.</t>
  </si>
  <si>
    <t>8.</t>
  </si>
  <si>
    <t>9.</t>
  </si>
  <si>
    <t>10.</t>
  </si>
  <si>
    <t>1.</t>
  </si>
  <si>
    <t>2.</t>
  </si>
  <si>
    <t>3.</t>
  </si>
  <si>
    <t>4.</t>
  </si>
  <si>
    <t>5.</t>
  </si>
  <si>
    <t xml:space="preserve">Замена ламп накаливания на энергосберегающие </t>
  </si>
  <si>
    <t>(Согласно закона №261 от 18.11.2009г. "Об энергосбережении и о повышении энергетической эффективности" Ст.12 п.4 )-723шт.</t>
  </si>
  <si>
    <t>11.</t>
  </si>
  <si>
    <t>12.</t>
  </si>
  <si>
    <t>13.</t>
  </si>
  <si>
    <t>М.А. Иващук</t>
  </si>
  <si>
    <t>Раздел 1. Содержание общего имущества дома</t>
  </si>
  <si>
    <t>Раздел 2. Дополнительные услуги и работы</t>
  </si>
  <si>
    <t xml:space="preserve">Сбор денежных средств для формирования резерва на текущий ремонт 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</si>
</sst>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/>
    <xf numFmtId="2" fontId="6" fillId="0" borderId="0" xfId="0" applyNumberFormat="1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2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6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11" fillId="0" borderId="0" xfId="0" applyFont="1" applyFill="1"/>
    <xf numFmtId="0" fontId="6" fillId="0" borderId="0" xfId="0" applyFont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4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view="pageBreakPreview" zoomScaleSheetLayoutView="100" workbookViewId="0">
      <selection activeCell="A3" sqref="A3:E3"/>
    </sheetView>
  </sheetViews>
  <sheetFormatPr defaultRowHeight="12.75"/>
  <cols>
    <col min="1" max="1" width="7" style="45" customWidth="1"/>
    <col min="2" max="2" width="28.7109375" style="3" customWidth="1"/>
    <col min="3" max="3" width="39" style="3" customWidth="1"/>
    <col min="4" max="4" width="13.42578125" style="38" customWidth="1"/>
    <col min="5" max="5" width="12.7109375" style="39" customWidth="1"/>
    <col min="6" max="6" width="11.42578125" style="4" bestFit="1" customWidth="1"/>
    <col min="7" max="16384" width="9.140625" style="4"/>
  </cols>
  <sheetData>
    <row r="1" spans="1:6">
      <c r="B1" s="2"/>
      <c r="C1" s="61" t="s">
        <v>0</v>
      </c>
      <c r="D1" s="61"/>
      <c r="E1" s="61"/>
    </row>
    <row r="2" spans="1:6">
      <c r="B2" s="2"/>
      <c r="C2" s="61" t="s">
        <v>1</v>
      </c>
      <c r="D2" s="61"/>
      <c r="E2" s="61"/>
    </row>
    <row r="3" spans="1:6" ht="57" customHeight="1">
      <c r="A3" s="62" t="s">
        <v>110</v>
      </c>
      <c r="B3" s="62"/>
      <c r="C3" s="62"/>
      <c r="D3" s="62"/>
      <c r="E3" s="63"/>
    </row>
    <row r="4" spans="1:6" ht="15" customHeight="1">
      <c r="A4" s="54" t="s">
        <v>2</v>
      </c>
      <c r="B4" s="55"/>
      <c r="C4" s="64" t="s">
        <v>111</v>
      </c>
      <c r="D4" s="64"/>
      <c r="E4" s="57"/>
    </row>
    <row r="5" spans="1:6">
      <c r="A5" s="54" t="s">
        <v>3</v>
      </c>
      <c r="B5" s="55"/>
      <c r="C5" s="56">
        <v>3</v>
      </c>
      <c r="D5" s="57"/>
      <c r="E5" s="57"/>
    </row>
    <row r="6" spans="1:6">
      <c r="A6" s="56" t="s">
        <v>105</v>
      </c>
      <c r="B6" s="55"/>
      <c r="C6" s="58">
        <f>C7+C8</f>
        <v>12565.6</v>
      </c>
      <c r="D6" s="59"/>
      <c r="E6" s="60"/>
    </row>
    <row r="7" spans="1:6">
      <c r="A7" s="67" t="s">
        <v>4</v>
      </c>
      <c r="B7" s="68"/>
      <c r="C7" s="69">
        <v>12135</v>
      </c>
      <c r="D7" s="70"/>
      <c r="E7" s="68"/>
    </row>
    <row r="8" spans="1:6">
      <c r="A8" s="67" t="s">
        <v>5</v>
      </c>
      <c r="B8" s="68"/>
      <c r="C8" s="69">
        <v>430.6</v>
      </c>
      <c r="D8" s="70"/>
      <c r="E8" s="68"/>
      <c r="F8" s="5"/>
    </row>
    <row r="9" spans="1:6" ht="12.75" customHeight="1">
      <c r="A9" s="67" t="s">
        <v>109</v>
      </c>
      <c r="B9" s="68"/>
      <c r="C9" s="69">
        <f>C7</f>
        <v>12135</v>
      </c>
      <c r="D9" s="70"/>
      <c r="E9" s="68"/>
      <c r="F9" s="5"/>
    </row>
    <row r="10" spans="1:6" ht="12.75" customHeight="1">
      <c r="A10" s="67" t="s">
        <v>108</v>
      </c>
      <c r="B10" s="68"/>
      <c r="C10" s="69">
        <v>3319</v>
      </c>
      <c r="D10" s="70"/>
      <c r="E10" s="68"/>
      <c r="F10" s="5"/>
    </row>
    <row r="11" spans="1:6" ht="63.75">
      <c r="A11" s="71" t="s">
        <v>6</v>
      </c>
      <c r="B11" s="55"/>
      <c r="C11" s="6" t="s">
        <v>7</v>
      </c>
      <c r="D11" s="1" t="s">
        <v>9</v>
      </c>
      <c r="E11" s="1" t="s">
        <v>8</v>
      </c>
    </row>
    <row r="12" spans="1:6" ht="12.75" customHeight="1">
      <c r="A12" s="72" t="s">
        <v>130</v>
      </c>
      <c r="B12" s="73"/>
      <c r="C12" s="73"/>
      <c r="D12" s="73"/>
      <c r="E12" s="74"/>
    </row>
    <row r="13" spans="1:6" ht="135">
      <c r="A13" s="46" t="s">
        <v>119</v>
      </c>
      <c r="B13" s="7" t="s">
        <v>10</v>
      </c>
      <c r="C13" s="42" t="s">
        <v>11</v>
      </c>
      <c r="D13" s="8">
        <f>1.063*252236.738235616</f>
        <v>268127.6527444598</v>
      </c>
      <c r="E13" s="9">
        <f>D13/12/$C$6</f>
        <v>1.7781857660627678</v>
      </c>
    </row>
    <row r="14" spans="1:6" ht="78.75">
      <c r="A14" s="46" t="s">
        <v>120</v>
      </c>
      <c r="B14" s="7" t="s">
        <v>12</v>
      </c>
      <c r="C14" s="42" t="s">
        <v>13</v>
      </c>
      <c r="D14" s="8">
        <f>1.063*155497.581764384</f>
        <v>165293.92941554019</v>
      </c>
      <c r="E14" s="9">
        <f t="shared" ref="E14:E52" si="0">D14/12/$C$6</f>
        <v>1.0962066370059274</v>
      </c>
    </row>
    <row r="15" spans="1:6" ht="25.5">
      <c r="A15" s="46" t="s">
        <v>121</v>
      </c>
      <c r="B15" s="7" t="s">
        <v>14</v>
      </c>
      <c r="C15" s="43" t="s">
        <v>15</v>
      </c>
      <c r="D15" s="10">
        <f>1.063*164543.02</f>
        <v>174909.23025999998</v>
      </c>
      <c r="E15" s="9">
        <f t="shared" si="0"/>
        <v>1.1599739915589651</v>
      </c>
    </row>
    <row r="16" spans="1:6" ht="25.5">
      <c r="A16" s="47" t="s">
        <v>122</v>
      </c>
      <c r="B16" s="11" t="s">
        <v>16</v>
      </c>
      <c r="C16" s="12"/>
      <c r="D16" s="10">
        <f>1.063*313329.6</f>
        <v>333069.36479999998</v>
      </c>
      <c r="E16" s="9">
        <f t="shared" si="0"/>
        <v>2.2088702807665372</v>
      </c>
    </row>
    <row r="17" spans="1:6" ht="38.25">
      <c r="A17" s="46" t="s">
        <v>17</v>
      </c>
      <c r="B17" s="13" t="s">
        <v>18</v>
      </c>
      <c r="C17" s="14" t="s">
        <v>19</v>
      </c>
      <c r="D17" s="15">
        <f>1.063*279142.594653419</f>
        <v>296728.57811658439</v>
      </c>
      <c r="E17" s="16">
        <f t="shared" si="0"/>
        <v>1.9678631748356916</v>
      </c>
    </row>
    <row r="18" spans="1:6" ht="25.5">
      <c r="A18" s="46" t="s">
        <v>20</v>
      </c>
      <c r="B18" s="13" t="s">
        <v>21</v>
      </c>
      <c r="C18" s="14" t="s">
        <v>22</v>
      </c>
      <c r="D18" s="15">
        <f>1.063*28760.6376421044</f>
        <v>30572.557813556978</v>
      </c>
      <c r="E18" s="16">
        <f t="shared" si="0"/>
        <v>0.20275300432368912</v>
      </c>
    </row>
    <row r="19" spans="1:6">
      <c r="A19" s="46" t="s">
        <v>23</v>
      </c>
      <c r="B19" s="13" t="s">
        <v>24</v>
      </c>
      <c r="C19" s="14" t="s">
        <v>25</v>
      </c>
      <c r="D19" s="15">
        <f>1.063*821.431466708618</f>
        <v>873.18164911126087</v>
      </c>
      <c r="E19" s="16">
        <f t="shared" si="0"/>
        <v>5.7908207666914754E-3</v>
      </c>
    </row>
    <row r="20" spans="1:6" ht="67.5">
      <c r="A20" s="46" t="s">
        <v>27</v>
      </c>
      <c r="B20" s="53" t="s">
        <v>28</v>
      </c>
      <c r="C20" s="14" t="s">
        <v>29</v>
      </c>
      <c r="D20" s="17">
        <f>1.063*1874.44603866603</f>
        <v>1992.5361391019899</v>
      </c>
      <c r="E20" s="16">
        <f t="shared" si="0"/>
        <v>1.3214226002618191E-2</v>
      </c>
    </row>
    <row r="21" spans="1:6" ht="33.75">
      <c r="A21" s="46" t="s">
        <v>31</v>
      </c>
      <c r="B21" s="53" t="s">
        <v>32</v>
      </c>
      <c r="C21" s="14" t="s">
        <v>22</v>
      </c>
      <c r="D21" s="17">
        <f>1.063*522.856547922039</f>
        <v>555.79651044112745</v>
      </c>
      <c r="E21" s="16">
        <f t="shared" si="0"/>
        <v>3.6859661194128378E-3</v>
      </c>
    </row>
    <row r="22" spans="1:6" ht="25.5">
      <c r="A22" s="46" t="s">
        <v>33</v>
      </c>
      <c r="B22" s="13" t="s">
        <v>34</v>
      </c>
      <c r="C22" s="14" t="s">
        <v>30</v>
      </c>
      <c r="D22" s="17">
        <f>1.063*86.5548402549549</f>
        <v>92.007795191017053</v>
      </c>
      <c r="E22" s="16">
        <f t="shared" si="0"/>
        <v>6.1018306057156744E-4</v>
      </c>
    </row>
    <row r="23" spans="1:6">
      <c r="A23" s="46" t="s">
        <v>35</v>
      </c>
      <c r="B23" s="13" t="s">
        <v>36</v>
      </c>
      <c r="C23" s="14" t="s">
        <v>30</v>
      </c>
      <c r="D23" s="17">
        <f>1.063*1485.63473365174</f>
        <v>1579.2297218717995</v>
      </c>
      <c r="E23" s="16">
        <f t="shared" si="0"/>
        <v>1.0473234610575694E-2</v>
      </c>
      <c r="F23" s="18"/>
    </row>
    <row r="24" spans="1:6">
      <c r="A24" s="46" t="s">
        <v>37</v>
      </c>
      <c r="B24" s="13" t="s">
        <v>38</v>
      </c>
      <c r="C24" s="14" t="s">
        <v>39</v>
      </c>
      <c r="D24" s="17">
        <f>1.063*635.444077273074</f>
        <v>675.47705414127756</v>
      </c>
      <c r="E24" s="16">
        <f t="shared" si="0"/>
        <v>4.4796710472856955E-3</v>
      </c>
    </row>
    <row r="25" spans="1:6" ht="38.25">
      <c r="A25" s="46" t="s">
        <v>123</v>
      </c>
      <c r="B25" s="7" t="s">
        <v>40</v>
      </c>
      <c r="C25" s="19"/>
      <c r="D25" s="10">
        <f>1.063*463239.31</f>
        <v>492423.38652999996</v>
      </c>
      <c r="E25" s="9">
        <f t="shared" si="0"/>
        <v>3.2656842658395404</v>
      </c>
    </row>
    <row r="26" spans="1:6" ht="13.5">
      <c r="A26" s="46" t="s">
        <v>41</v>
      </c>
      <c r="B26" s="20" t="s">
        <v>42</v>
      </c>
      <c r="C26" s="21"/>
      <c r="D26" s="17">
        <f>1.063*238379.362577696</f>
        <v>253397.26242009085</v>
      </c>
      <c r="E26" s="16">
        <f t="shared" si="0"/>
        <v>1.6804958406289847</v>
      </c>
      <c r="F26" s="18"/>
    </row>
    <row r="27" spans="1:6" ht="25.5">
      <c r="A27" s="46" t="s">
        <v>43</v>
      </c>
      <c r="B27" s="13" t="s">
        <v>44</v>
      </c>
      <c r="C27" s="22" t="s">
        <v>45</v>
      </c>
      <c r="D27" s="17">
        <f>1.063*97923.7164127604</f>
        <v>104092.91054676431</v>
      </c>
      <c r="E27" s="16">
        <f t="shared" si="0"/>
        <v>0.6903298857380753</v>
      </c>
    </row>
    <row r="28" spans="1:6" ht="25.5">
      <c r="A28" s="46" t="s">
        <v>46</v>
      </c>
      <c r="B28" s="13" t="s">
        <v>47</v>
      </c>
      <c r="C28" s="22" t="s">
        <v>48</v>
      </c>
      <c r="D28" s="17">
        <f>1.063*127048.511359192</f>
        <v>135052.56757482109</v>
      </c>
      <c r="E28" s="16">
        <f t="shared" si="0"/>
        <v>0.89565007888481973</v>
      </c>
    </row>
    <row r="29" spans="1:6" ht="16.5" customHeight="1">
      <c r="A29" s="46" t="s">
        <v>49</v>
      </c>
      <c r="B29" s="13" t="s">
        <v>50</v>
      </c>
      <c r="C29" s="22" t="s">
        <v>51</v>
      </c>
      <c r="D29" s="17">
        <f>1.063*10169.002347398</f>
        <v>10809.649495284073</v>
      </c>
      <c r="E29" s="16">
        <f t="shared" si="0"/>
        <v>7.1688110763274818E-2</v>
      </c>
    </row>
    <row r="30" spans="1:6" ht="25.5">
      <c r="A30" s="46" t="s">
        <v>52</v>
      </c>
      <c r="B30" s="13" t="s">
        <v>53</v>
      </c>
      <c r="C30" s="22" t="s">
        <v>39</v>
      </c>
      <c r="D30" s="17">
        <f>1.063*606.725212261779</f>
        <v>644.94890063427101</v>
      </c>
      <c r="E30" s="16">
        <f t="shared" si="0"/>
        <v>4.2772125262241821E-3</v>
      </c>
    </row>
    <row r="31" spans="1:6" ht="38.25">
      <c r="A31" s="46" t="s">
        <v>54</v>
      </c>
      <c r="B31" s="13" t="s">
        <v>55</v>
      </c>
      <c r="C31" s="22" t="s">
        <v>56</v>
      </c>
      <c r="D31" s="17">
        <f>1.063*512.716392571243</f>
        <v>545.01752530323131</v>
      </c>
      <c r="E31" s="16">
        <f t="shared" si="0"/>
        <v>3.6144813704560553E-3</v>
      </c>
    </row>
    <row r="32" spans="1:6">
      <c r="A32" s="46" t="s">
        <v>57</v>
      </c>
      <c r="B32" s="13" t="s">
        <v>58</v>
      </c>
      <c r="C32" s="22" t="s">
        <v>26</v>
      </c>
      <c r="D32" s="17">
        <f>1.063*1538.16826192398</f>
        <v>1635.0728624251906</v>
      </c>
      <c r="E32" s="16">
        <f t="shared" si="0"/>
        <v>1.0843578648752615E-2</v>
      </c>
    </row>
    <row r="33" spans="1:5" ht="25.5">
      <c r="A33" s="46" t="s">
        <v>59</v>
      </c>
      <c r="B33" s="13" t="s">
        <v>60</v>
      </c>
      <c r="C33" s="22" t="s">
        <v>61</v>
      </c>
      <c r="D33" s="17">
        <f>1.063*565.369728650453</f>
        <v>600.98802155543149</v>
      </c>
      <c r="E33" s="16">
        <f t="shared" si="0"/>
        <v>3.9856700141353606E-3</v>
      </c>
    </row>
    <row r="34" spans="1:5">
      <c r="A34" s="46" t="s">
        <v>62</v>
      </c>
      <c r="B34" s="13" t="s">
        <v>63</v>
      </c>
      <c r="C34" s="22" t="s">
        <v>64</v>
      </c>
      <c r="D34" s="17">
        <f>1.063*15.1528629383446</f>
        <v>16.107493303460309</v>
      </c>
      <c r="E34" s="16">
        <f t="shared" si="0"/>
        <v>1.0682268324804962E-4</v>
      </c>
    </row>
    <row r="35" spans="1:5" ht="13.5">
      <c r="A35" s="46" t="s">
        <v>65</v>
      </c>
      <c r="B35" s="20" t="s">
        <v>66</v>
      </c>
      <c r="C35" s="23"/>
      <c r="D35" s="17">
        <f>1.063*224859.947422304</f>
        <v>239026.12410990911</v>
      </c>
      <c r="E35" s="16">
        <f t="shared" si="0"/>
        <v>1.5851884252105557</v>
      </c>
    </row>
    <row r="36" spans="1:5" ht="38.25">
      <c r="A36" s="46" t="s">
        <v>67</v>
      </c>
      <c r="B36" s="13" t="s">
        <v>68</v>
      </c>
      <c r="C36" s="22" t="s">
        <v>69</v>
      </c>
      <c r="D36" s="17">
        <f>1.063*105406.29762848</f>
        <v>112046.89437907423</v>
      </c>
      <c r="E36" s="16">
        <f t="shared" si="0"/>
        <v>0.74307961404598155</v>
      </c>
    </row>
    <row r="37" spans="1:5" ht="25.5">
      <c r="A37" s="46" t="s">
        <v>70</v>
      </c>
      <c r="B37" s="13" t="s">
        <v>71</v>
      </c>
      <c r="C37" s="22" t="s">
        <v>72</v>
      </c>
      <c r="D37" s="17">
        <f>1.063*8213.84294469549</f>
        <v>8731.3150502113058</v>
      </c>
      <c r="E37" s="16">
        <f t="shared" si="0"/>
        <v>5.7904882179729486E-2</v>
      </c>
    </row>
    <row r="38" spans="1:5">
      <c r="A38" s="46" t="s">
        <v>73</v>
      </c>
      <c r="B38" s="13" t="s">
        <v>74</v>
      </c>
      <c r="C38" s="22" t="s">
        <v>75</v>
      </c>
      <c r="D38" s="17">
        <f>1.063*94316.7196975668</f>
        <v>100258.6730385135</v>
      </c>
      <c r="E38" s="16">
        <f t="shared" si="0"/>
        <v>0.66490174921023459</v>
      </c>
    </row>
    <row r="39" spans="1:5" ht="25.5">
      <c r="A39" s="46" t="s">
        <v>76</v>
      </c>
      <c r="B39" s="13" t="s">
        <v>77</v>
      </c>
      <c r="C39" s="22" t="s">
        <v>25</v>
      </c>
      <c r="D39" s="17">
        <f>1.063*59.8586557767752</f>
        <v>63.629751090712034</v>
      </c>
      <c r="E39" s="16">
        <f t="shared" si="0"/>
        <v>4.2198376978093655E-4</v>
      </c>
    </row>
    <row r="40" spans="1:5">
      <c r="A40" s="46" t="s">
        <v>78</v>
      </c>
      <c r="B40" s="13" t="s">
        <v>79</v>
      </c>
      <c r="C40" s="24" t="s">
        <v>26</v>
      </c>
      <c r="D40" s="17">
        <f>1.063*713.976003170436</f>
        <v>758.95649137017347</v>
      </c>
      <c r="E40" s="16">
        <f t="shared" si="0"/>
        <v>5.0332952092098891E-3</v>
      </c>
    </row>
    <row r="41" spans="1:5">
      <c r="A41" s="46" t="s">
        <v>80</v>
      </c>
      <c r="B41" s="13" t="s">
        <v>81</v>
      </c>
      <c r="C41" s="24" t="s">
        <v>22</v>
      </c>
      <c r="D41" s="17">
        <f>1.063*714.199507995128</f>
        <v>759.19407699882106</v>
      </c>
      <c r="E41" s="16">
        <f t="shared" si="0"/>
        <v>5.0348708444670435E-3</v>
      </c>
    </row>
    <row r="42" spans="1:5">
      <c r="A42" s="46" t="s">
        <v>82</v>
      </c>
      <c r="B42" s="13" t="s">
        <v>63</v>
      </c>
      <c r="C42" s="24" t="s">
        <v>64</v>
      </c>
      <c r="D42" s="17">
        <f>1.063*16.1329846187235</f>
        <v>17.149362649703082</v>
      </c>
      <c r="E42" s="16">
        <f t="shared" si="0"/>
        <v>1.1373221765311035E-4</v>
      </c>
    </row>
    <row r="43" spans="1:5" s="27" customFormat="1">
      <c r="A43" s="47" t="s">
        <v>83</v>
      </c>
      <c r="B43" s="25" t="s">
        <v>84</v>
      </c>
      <c r="C43" s="26" t="s">
        <v>85</v>
      </c>
      <c r="D43" s="17">
        <f>1.063*15418.92</f>
        <v>16390.311959999999</v>
      </c>
      <c r="E43" s="16">
        <f t="shared" si="0"/>
        <v>0.10869829773349461</v>
      </c>
    </row>
    <row r="44" spans="1:5" ht="38.25">
      <c r="A44" s="46" t="s">
        <v>115</v>
      </c>
      <c r="B44" s="51" t="s">
        <v>112</v>
      </c>
      <c r="C44" s="13" t="s">
        <v>113</v>
      </c>
      <c r="D44" s="10">
        <f>1.1*171641.93</f>
        <v>188806.12300000002</v>
      </c>
      <c r="E44" s="9">
        <f t="shared" si="0"/>
        <v>1.2521362754928802</v>
      </c>
    </row>
    <row r="45" spans="1:5" ht="38.25">
      <c r="A45" s="46" t="s">
        <v>114</v>
      </c>
      <c r="B45" s="28" t="s">
        <v>86</v>
      </c>
      <c r="C45" s="13" t="s">
        <v>87</v>
      </c>
      <c r="D45" s="10">
        <f>1.1*178110.6</f>
        <v>195921.66000000003</v>
      </c>
      <c r="E45" s="9">
        <f t="shared" si="0"/>
        <v>1.2993255395683454</v>
      </c>
    </row>
    <row r="46" spans="1:5" ht="25.5">
      <c r="A46" s="46" t="s">
        <v>116</v>
      </c>
      <c r="B46" s="28" t="s">
        <v>88</v>
      </c>
      <c r="C46" s="13" t="s">
        <v>89</v>
      </c>
      <c r="D46" s="10">
        <f>1.1*153212.4</f>
        <v>168533.64</v>
      </c>
      <c r="E46" s="9">
        <f t="shared" si="0"/>
        <v>1.1176919526325844</v>
      </c>
    </row>
    <row r="47" spans="1:5" ht="25.5">
      <c r="A47" s="46" t="s">
        <v>117</v>
      </c>
      <c r="B47" s="28" t="s">
        <v>90</v>
      </c>
      <c r="C47" s="13" t="s">
        <v>91</v>
      </c>
      <c r="D47" s="10">
        <f>1.1*8183.73</f>
        <v>9002.103000000001</v>
      </c>
      <c r="E47" s="9">
        <f t="shared" si="0"/>
        <v>5.9700710670401738E-2</v>
      </c>
    </row>
    <row r="48" spans="1:5" ht="25.5">
      <c r="A48" s="46" t="s">
        <v>118</v>
      </c>
      <c r="B48" s="28" t="s">
        <v>92</v>
      </c>
      <c r="C48" s="13" t="s">
        <v>93</v>
      </c>
      <c r="D48" s="10">
        <f>1.1*370502.93</f>
        <v>407553.223</v>
      </c>
      <c r="E48" s="9">
        <f t="shared" si="0"/>
        <v>2.7028369981006342</v>
      </c>
    </row>
    <row r="49" spans="1:6" ht="25.5">
      <c r="A49" s="46" t="s">
        <v>126</v>
      </c>
      <c r="B49" s="28" t="s">
        <v>94</v>
      </c>
      <c r="C49" s="13" t="s">
        <v>95</v>
      </c>
      <c r="D49" s="10">
        <f>12*5482</f>
        <v>65784</v>
      </c>
      <c r="E49" s="9">
        <f t="shared" si="0"/>
        <v>0.43627045266441711</v>
      </c>
    </row>
    <row r="50" spans="1:6" ht="38.25">
      <c r="A50" s="46" t="s">
        <v>127</v>
      </c>
      <c r="B50" s="28" t="s">
        <v>106</v>
      </c>
      <c r="C50" s="13" t="s">
        <v>95</v>
      </c>
      <c r="D50" s="10">
        <f>12*3743*1.18</f>
        <v>53000.88</v>
      </c>
      <c r="E50" s="9">
        <f t="shared" si="0"/>
        <v>0.35149455656713563</v>
      </c>
    </row>
    <row r="51" spans="1:6" ht="38.25">
      <c r="A51" s="48"/>
      <c r="B51" s="29" t="s">
        <v>97</v>
      </c>
      <c r="C51" s="19"/>
      <c r="D51" s="30">
        <f>D13+D14+D15+D16+D25+D44+D45+D46+D47+D48+D49+D50</f>
        <v>2522425.1927499999</v>
      </c>
      <c r="E51" s="30">
        <f t="shared" si="0"/>
        <v>16.728377426930138</v>
      </c>
      <c r="F51" s="18"/>
    </row>
    <row r="52" spans="1:6" ht="191.25">
      <c r="A52" s="47" t="s">
        <v>128</v>
      </c>
      <c r="B52" s="11" t="s">
        <v>98</v>
      </c>
      <c r="C52" s="44" t="s">
        <v>99</v>
      </c>
      <c r="D52" s="30">
        <f>D51*20%</f>
        <v>504485.03855</v>
      </c>
      <c r="E52" s="30">
        <f t="shared" si="0"/>
        <v>3.3456754853860273</v>
      </c>
    </row>
    <row r="53" spans="1:6" ht="51">
      <c r="A53" s="49"/>
      <c r="B53" s="29" t="s">
        <v>100</v>
      </c>
      <c r="C53" s="31"/>
      <c r="D53" s="10">
        <f>D51+D52</f>
        <v>3026910.2313000001</v>
      </c>
      <c r="E53" s="9">
        <f>D53/12/$C$6</f>
        <v>20.074052912316166</v>
      </c>
      <c r="F53" s="18"/>
    </row>
    <row r="54" spans="1:6" ht="12.75" customHeight="1">
      <c r="A54" s="75" t="s">
        <v>131</v>
      </c>
      <c r="B54" s="76"/>
      <c r="C54" s="76"/>
      <c r="D54" s="76"/>
      <c r="E54" s="77"/>
    </row>
    <row r="55" spans="1:6" ht="38.25">
      <c r="A55" s="47" t="s">
        <v>119</v>
      </c>
      <c r="B55" s="29" t="s">
        <v>132</v>
      </c>
      <c r="C55" s="31"/>
      <c r="D55" s="10">
        <f>1*C6*12</f>
        <v>150787.20000000001</v>
      </c>
      <c r="E55" s="9">
        <f>D55/12/C6</f>
        <v>1</v>
      </c>
    </row>
    <row r="56" spans="1:6" ht="25.5">
      <c r="A56" s="47" t="s">
        <v>120</v>
      </c>
      <c r="B56" s="28" t="s">
        <v>96</v>
      </c>
      <c r="C56" s="13" t="s">
        <v>93</v>
      </c>
      <c r="D56" s="10">
        <f>1.1*377165.124</f>
        <v>414881.63640000002</v>
      </c>
      <c r="E56" s="9">
        <f>D56/C7/12</f>
        <v>2.84907043263288</v>
      </c>
    </row>
    <row r="57" spans="1:6" ht="33.75">
      <c r="A57" s="47" t="s">
        <v>121</v>
      </c>
      <c r="B57" s="32" t="s">
        <v>124</v>
      </c>
      <c r="C57" s="52" t="s">
        <v>125</v>
      </c>
      <c r="D57" s="33">
        <f>86.6*723</f>
        <v>62611.799999999996</v>
      </c>
      <c r="E57" s="33">
        <f>D57/12/$C$6</f>
        <v>0.41523285796141846</v>
      </c>
    </row>
    <row r="58" spans="1:6">
      <c r="A58" s="50"/>
      <c r="B58" s="34"/>
      <c r="C58" s="35"/>
      <c r="D58" s="36"/>
      <c r="E58" s="36"/>
    </row>
    <row r="59" spans="1:6">
      <c r="B59" s="37"/>
      <c r="C59" s="37"/>
    </row>
    <row r="60" spans="1:6">
      <c r="B60" s="40" t="s">
        <v>101</v>
      </c>
      <c r="C60" s="37"/>
      <c r="D60" s="38" t="s">
        <v>102</v>
      </c>
    </row>
    <row r="61" spans="1:6">
      <c r="B61" s="37"/>
      <c r="C61" s="37"/>
    </row>
    <row r="62" spans="1:6">
      <c r="B62" s="40" t="s">
        <v>103</v>
      </c>
      <c r="C62" s="37"/>
      <c r="D62" s="38" t="s">
        <v>129</v>
      </c>
    </row>
    <row r="63" spans="1:6">
      <c r="B63" s="37"/>
      <c r="C63" s="37"/>
    </row>
    <row r="64" spans="1:6">
      <c r="B64" s="37"/>
      <c r="C64" s="37"/>
    </row>
    <row r="65" spans="1:6" ht="43.5" customHeight="1">
      <c r="A65" s="65" t="s">
        <v>107</v>
      </c>
      <c r="B65" s="66"/>
      <c r="C65" s="66"/>
      <c r="D65" s="66"/>
      <c r="E65" s="66"/>
      <c r="F65" s="41"/>
    </row>
    <row r="66" spans="1:6" ht="30" customHeight="1">
      <c r="A66" s="65" t="s">
        <v>104</v>
      </c>
      <c r="B66" s="66"/>
      <c r="C66" s="66"/>
      <c r="D66" s="66"/>
      <c r="E66" s="66"/>
      <c r="F66" s="41"/>
    </row>
    <row r="67" spans="1:6">
      <c r="B67" s="37"/>
      <c r="C67" s="37"/>
    </row>
    <row r="68" spans="1:6">
      <c r="B68" s="37"/>
      <c r="C68" s="37"/>
    </row>
    <row r="69" spans="1:6">
      <c r="B69" s="37"/>
      <c r="C69" s="37"/>
    </row>
    <row r="70" spans="1:6">
      <c r="B70" s="37"/>
      <c r="C70" s="37"/>
    </row>
    <row r="71" spans="1:6">
      <c r="B71" s="37"/>
      <c r="C71" s="37"/>
    </row>
    <row r="72" spans="1:6">
      <c r="B72" s="37"/>
      <c r="C72" s="37"/>
    </row>
    <row r="73" spans="1:6">
      <c r="B73" s="37"/>
      <c r="C73" s="37"/>
    </row>
    <row r="74" spans="1:6">
      <c r="B74" s="37"/>
      <c r="C74" s="37"/>
    </row>
    <row r="75" spans="1:6">
      <c r="B75" s="37"/>
      <c r="C75" s="37"/>
    </row>
    <row r="76" spans="1:6">
      <c r="B76" s="37"/>
      <c r="C76" s="37"/>
    </row>
    <row r="77" spans="1:6">
      <c r="B77" s="37"/>
      <c r="C77" s="37"/>
    </row>
    <row r="78" spans="1:6">
      <c r="B78" s="37"/>
      <c r="C78" s="37"/>
    </row>
    <row r="79" spans="1:6">
      <c r="B79" s="37"/>
      <c r="C79" s="37"/>
    </row>
    <row r="80" spans="1:6">
      <c r="B80" s="37"/>
      <c r="C80" s="37"/>
    </row>
    <row r="81" spans="2:3">
      <c r="B81" s="37"/>
      <c r="C81" s="37"/>
    </row>
    <row r="82" spans="2:3">
      <c r="B82" s="37"/>
      <c r="C82" s="37"/>
    </row>
    <row r="83" spans="2:3">
      <c r="B83" s="37"/>
      <c r="C83" s="37"/>
    </row>
    <row r="84" spans="2:3">
      <c r="B84" s="37"/>
      <c r="C84" s="37"/>
    </row>
    <row r="85" spans="2:3">
      <c r="B85" s="37"/>
      <c r="C85" s="37"/>
    </row>
    <row r="86" spans="2:3">
      <c r="B86" s="37"/>
      <c r="C86" s="37"/>
    </row>
    <row r="87" spans="2:3">
      <c r="B87" s="37"/>
      <c r="C87" s="37"/>
    </row>
    <row r="88" spans="2:3">
      <c r="B88" s="37"/>
      <c r="C88" s="37"/>
    </row>
    <row r="89" spans="2:3">
      <c r="B89" s="37"/>
      <c r="C89" s="37"/>
    </row>
    <row r="90" spans="2:3">
      <c r="B90" s="37"/>
      <c r="C90" s="37"/>
    </row>
    <row r="91" spans="2:3">
      <c r="B91" s="37"/>
      <c r="C91" s="37"/>
    </row>
    <row r="92" spans="2:3">
      <c r="B92" s="37"/>
      <c r="C92" s="37"/>
    </row>
    <row r="93" spans="2:3">
      <c r="B93" s="37"/>
      <c r="C93" s="37"/>
    </row>
    <row r="94" spans="2:3">
      <c r="B94" s="37"/>
      <c r="C94" s="37"/>
    </row>
    <row r="95" spans="2:3">
      <c r="B95" s="37"/>
      <c r="C95" s="37"/>
    </row>
    <row r="96" spans="2:3">
      <c r="B96" s="37"/>
      <c r="C96" s="37"/>
    </row>
    <row r="97" spans="2:3">
      <c r="B97" s="37"/>
      <c r="C97" s="37"/>
    </row>
    <row r="98" spans="2:3">
      <c r="B98" s="37"/>
      <c r="C98" s="37"/>
    </row>
    <row r="99" spans="2:3">
      <c r="B99" s="37"/>
      <c r="C99" s="37"/>
    </row>
    <row r="100" spans="2:3">
      <c r="B100" s="37"/>
      <c r="C100" s="37"/>
    </row>
    <row r="101" spans="2:3">
      <c r="B101" s="37"/>
      <c r="C101" s="37"/>
    </row>
    <row r="102" spans="2:3">
      <c r="B102" s="37"/>
      <c r="C102" s="37"/>
    </row>
  </sheetData>
  <sheetProtection password="ED33" sheet="1" objects="1" scenarios="1"/>
  <mergeCells count="22">
    <mergeCell ref="C10:E10"/>
    <mergeCell ref="C1:E1"/>
    <mergeCell ref="A3:E3"/>
    <mergeCell ref="A4:B4"/>
    <mergeCell ref="C4:E4"/>
    <mergeCell ref="A66:E66"/>
    <mergeCell ref="A7:B7"/>
    <mergeCell ref="C7:E7"/>
    <mergeCell ref="A8:B8"/>
    <mergeCell ref="C8:E8"/>
    <mergeCell ref="A11:B11"/>
    <mergeCell ref="A65:E65"/>
    <mergeCell ref="A12:E12"/>
    <mergeCell ref="A54:E54"/>
    <mergeCell ref="A9:B9"/>
    <mergeCell ref="C9:E9"/>
    <mergeCell ref="A10:B10"/>
    <mergeCell ref="A5:B5"/>
    <mergeCell ref="C5:E5"/>
    <mergeCell ref="A6:B6"/>
    <mergeCell ref="C6:E6"/>
    <mergeCell ref="C2:E2"/>
  </mergeCells>
  <pageMargins left="0.7" right="0.7" top="0.75" bottom="0.75" header="0.3" footer="0.3"/>
  <pageSetup paperSize="9" scale="65" orientation="portrait" verticalDpi="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73+6%</vt:lpstr>
      <vt:lpstr>'73+6%'!Область_печати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cp:lastPrinted>2014-01-11T10:20:23Z</cp:lastPrinted>
  <dcterms:created xsi:type="dcterms:W3CDTF">2013-10-16T06:42:42Z</dcterms:created>
  <dcterms:modified xsi:type="dcterms:W3CDTF">2014-01-17T04:48:37Z</dcterms:modified>
</cp:coreProperties>
</file>