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8495" windowHeight="11445"/>
  </bookViews>
  <sheets>
    <sheet name="72+6%" sheetId="1" r:id="rId1"/>
  </sheets>
  <definedNames>
    <definedName name="_xlnm.Print_Area" localSheetId="0">'72+6%'!$A$1:$E$64</definedName>
  </definedNames>
  <calcPr calcId="124519"/>
</workbook>
</file>

<file path=xl/calcChain.xml><?xml version="1.0" encoding="utf-8"?>
<calcChain xmlns="http://schemas.openxmlformats.org/spreadsheetml/2006/main">
  <c r="D56" i="1"/>
  <c r="E56"/>
  <c r="D49"/>
  <c r="D51"/>
  <c r="D50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C6"/>
  <c r="D55" s="1"/>
  <c r="D52" l="1"/>
  <c r="D53" s="1"/>
  <c r="E51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3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53" l="1"/>
  <c r="E52"/>
</calcChain>
</file>

<file path=xl/sharedStrings.xml><?xml version="1.0" encoding="utf-8"?>
<sst xmlns="http://schemas.openxmlformats.org/spreadsheetml/2006/main" count="143" uniqueCount="131">
  <si>
    <t>Приложение №____________</t>
  </si>
  <si>
    <t>к Договору управления многоквартирным домом____</t>
  </si>
  <si>
    <t>Характеристика МКД</t>
  </si>
  <si>
    <t>Количество подъездов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</si>
  <si>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</si>
  <si>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</si>
  <si>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</si>
  <si>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</si>
  <si>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</si>
  <si>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</si>
  <si>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</si>
  <si>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</si>
  <si>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</si>
  <si>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</si>
  <si>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</si>
  <si>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</si>
  <si>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</si>
  <si>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>влажная уборка лестничных площадок и маршей</t>
  </si>
  <si>
    <t>нижние три этажа - 5 раз в неделю, выше третьего этажа и места перед загрузочными клапанами - 2 раза в неделю</t>
  </si>
  <si>
    <t>4.2.</t>
  </si>
  <si>
    <t>мытье лестничных площадок и маршей</t>
  </si>
  <si>
    <t>1 раз в месяц</t>
  </si>
  <si>
    <t>4.3.</t>
  </si>
  <si>
    <t>мытье полов кабины лифтов</t>
  </si>
  <si>
    <t>2 раза в неделю</t>
  </si>
  <si>
    <t>5 раз в неделю</t>
  </si>
  <si>
    <t>4.4.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</si>
  <si>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</si>
  <si>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1 раз в год</t>
  </si>
  <si>
    <t>2 раза в год</t>
  </si>
  <si>
    <t>4.5.</t>
  </si>
  <si>
    <t>влажная протирка стен, дверей, потолков и пллафонов кабины лифта,подоконников, почтовых ящиков</t>
  </si>
  <si>
    <t>4.6.</t>
  </si>
  <si>
    <t xml:space="preserve">влажная протирка   отопительных приборов. </t>
  </si>
  <si>
    <t>4.7.</t>
  </si>
  <si>
    <t>мытье окон</t>
  </si>
  <si>
    <t>4.8.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</si>
  <si>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</si>
  <si>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</si>
  <si>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</si>
  <si>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</si>
  <si>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</si>
  <si>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</si>
  <si>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</si>
  <si>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</si>
  <si>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</si>
  <si>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</si>
  <si>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</si>
  <si>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</si>
  <si>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</si>
  <si>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</si>
  <si>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</si>
  <si>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</si>
  <si>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</si>
  <si>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</si>
  <si>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</si>
  <si>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</si>
  <si>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</si>
  <si>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</si>
  <si>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</si>
  <si>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</si>
  <si>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</si>
  <si>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</si>
  <si>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</si>
  <si>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</si>
  <si>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</si>
  <si>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</si>
  <si>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</si>
  <si>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</si>
  <si>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</si>
  <si>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</si>
  <si>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</si>
  <si>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</si>
  <si>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</si>
  <si>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</si>
  <si>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</si>
  <si>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</si>
  <si>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</si>
  <si>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</si>
  <si>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</si>
  <si>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</si>
  <si>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</si>
  <si>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</si>
  <si>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</si>
  <si>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в течении летнего периода</t>
  </si>
  <si>
    <t>Сбор, вывоз и утилизация крупногабаритных бытовых отходов</t>
  </si>
  <si>
    <t>6 раз в неделю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</si>
  <si>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</si>
  <si>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</si>
  <si>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</si>
  <si>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- 4 раза в год</t>
  </si>
  <si>
    <t>Обслуживание  лифтов</t>
  </si>
  <si>
    <t>ежемесячно, согласно договору со специализированной организацией</t>
  </si>
  <si>
    <t>Тех.обслуживание средств автоматизации ИТП</t>
  </si>
  <si>
    <t>ежемесячно</t>
  </si>
  <si>
    <t>ИТОГО  содержание общего имущества в многоквартирном доме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</si>
  <si>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</si>
  <si>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</si>
  <si>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</si>
  <si>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</si>
  <si>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</si>
  <si>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</si>
  <si>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t xml:space="preserve">В случае не утверждения общим собранием тарифа на 2014 год Управляющая Компания по истечении 30 календарных дней производит начисление за текущее содержание в соответствии с данным тарифом с 01.01.2014 года. 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</si>
  <si>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</si>
  <si>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r>
      <rPr>
        <u/>
        <sz val="10"/>
        <color indexed="8"/>
        <rFont val="Times New Roman"/>
        <family val="1"/>
        <charset val="204"/>
      </rPr>
      <t>Примечание</t>
    </r>
    <r>
      <rPr>
        <sz val="10"/>
        <color indexed="8"/>
        <rFont val="Times New Roman"/>
        <family val="1"/>
        <charset val="204"/>
      </rPr>
      <t>: Уважаемые собственники, согласно ст.156 п.7 ЖК Вам необходимо провести собрание по утверждению перечня, периодичности и стоимости работ и услуг по содержанию и ремонту общего имущества Многоквартирного дома на 2014 год.</t>
    </r>
  </si>
  <si>
    <t xml:space="preserve">Общая площадь помещений </t>
  </si>
  <si>
    <t>Перечень и периодичность работ и услуг по содержанию и ремонту общего имущества многоквартирного дома № 72 м-на Горский 
с 01.01.2014 по 31.12.2014 гг.</t>
  </si>
  <si>
    <t>м-н Горский 72</t>
  </si>
  <si>
    <t>Раздел 1. Содержание общего имущества дома</t>
  </si>
  <si>
    <t>Раздел 2. Дополнительные услуги и работы</t>
  </si>
  <si>
    <t xml:space="preserve">Сбор денежных средств для формирования резерва на текущий ремонт </t>
  </si>
  <si>
    <t>1.</t>
  </si>
  <si>
    <t>2.</t>
  </si>
  <si>
    <t>Площадь жилых помещений</t>
  </si>
  <si>
    <t>Площадь, оборудованная ППА</t>
  </si>
  <si>
    <t>Площадь дворовой территории</t>
  </si>
  <si>
    <t>3.</t>
  </si>
  <si>
    <t>4.</t>
  </si>
  <si>
    <t>5.</t>
  </si>
  <si>
    <t>Автоуслуги по вывозу снега (с последующей корректировкой за отчетный период)</t>
  </si>
  <si>
    <t>за фактически вывезенный объем</t>
  </si>
  <si>
    <t>М.А. Иващук</t>
  </si>
  <si>
    <t>6.</t>
  </si>
  <si>
    <t>7.</t>
  </si>
  <si>
    <t>8.</t>
  </si>
  <si>
    <t>9.</t>
  </si>
  <si>
    <t>10.</t>
  </si>
  <si>
    <t>11.</t>
  </si>
  <si>
    <t>12.</t>
  </si>
  <si>
    <t>13.</t>
  </si>
  <si>
    <t>Обслуживание  противопожарной автоматики (1, 2 подъезды, кв. 1-212)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</si>
</sst>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2" fontId="6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2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4" fontId="6" fillId="2" borderId="0" xfId="0" applyNumberFormat="1" applyFont="1" applyFill="1"/>
    <xf numFmtId="0" fontId="6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0" fontId="6" fillId="0" borderId="0" xfId="0" applyNumberFormat="1" applyFont="1"/>
    <xf numFmtId="0" fontId="11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" fontId="3" fillId="2" borderId="0" xfId="0" applyNumberFormat="1" applyFont="1" applyFill="1"/>
    <xf numFmtId="0" fontId="12" fillId="0" borderId="0" xfId="0" applyFont="1" applyFill="1"/>
    <xf numFmtId="0" fontId="3" fillId="0" borderId="0" xfId="0" applyFont="1" applyFill="1"/>
    <xf numFmtId="0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8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SheetLayoutView="100" workbookViewId="0">
      <selection activeCell="A3" sqref="A3:E3"/>
    </sheetView>
  </sheetViews>
  <sheetFormatPr defaultRowHeight="30.75" customHeight="1"/>
  <cols>
    <col min="1" max="1" width="5.140625" style="1" customWidth="1"/>
    <col min="2" max="2" width="29.42578125" style="44" customWidth="1"/>
    <col min="3" max="3" width="39" style="44" customWidth="1"/>
    <col min="4" max="4" width="13.42578125" style="42" customWidth="1"/>
    <col min="5" max="5" width="13.28515625" style="50" customWidth="1"/>
    <col min="6" max="6" width="11.42578125" style="3" bestFit="1" customWidth="1"/>
    <col min="7" max="7" width="17.140625" style="3" customWidth="1"/>
    <col min="8" max="16384" width="9.140625" style="3"/>
  </cols>
  <sheetData>
    <row r="1" spans="1:6" ht="12.75">
      <c r="B1" s="2"/>
      <c r="C1" s="60" t="s">
        <v>0</v>
      </c>
      <c r="D1" s="60"/>
      <c r="E1" s="60"/>
    </row>
    <row r="2" spans="1:6" ht="12.75">
      <c r="B2" s="2"/>
      <c r="C2" s="60" t="s">
        <v>1</v>
      </c>
      <c r="D2" s="60"/>
      <c r="E2" s="60"/>
    </row>
    <row r="3" spans="1:6" ht="66.75" customHeight="1">
      <c r="A3" s="61" t="s">
        <v>106</v>
      </c>
      <c r="B3" s="61"/>
      <c r="C3" s="61"/>
      <c r="D3" s="61"/>
      <c r="E3" s="62"/>
    </row>
    <row r="4" spans="1:6" ht="12.75">
      <c r="A4" s="53" t="s">
        <v>2</v>
      </c>
      <c r="B4" s="54"/>
      <c r="C4" s="63" t="s">
        <v>107</v>
      </c>
      <c r="D4" s="63"/>
      <c r="E4" s="56"/>
    </row>
    <row r="5" spans="1:6" ht="12.75">
      <c r="A5" s="53" t="s">
        <v>3</v>
      </c>
      <c r="B5" s="54"/>
      <c r="C5" s="55">
        <v>4</v>
      </c>
      <c r="D5" s="56"/>
      <c r="E5" s="56"/>
    </row>
    <row r="6" spans="1:6" ht="12.75">
      <c r="A6" s="55" t="s">
        <v>105</v>
      </c>
      <c r="B6" s="54"/>
      <c r="C6" s="57">
        <f>C7+C8</f>
        <v>18696</v>
      </c>
      <c r="D6" s="58"/>
      <c r="E6" s="59"/>
    </row>
    <row r="7" spans="1:6" ht="12.75">
      <c r="A7" s="68" t="s">
        <v>113</v>
      </c>
      <c r="B7" s="69"/>
      <c r="C7" s="70">
        <v>17634</v>
      </c>
      <c r="D7" s="71"/>
      <c r="E7" s="72"/>
    </row>
    <row r="8" spans="1:6" ht="12.75">
      <c r="A8" s="68" t="s">
        <v>4</v>
      </c>
      <c r="B8" s="69"/>
      <c r="C8" s="70">
        <v>1062</v>
      </c>
      <c r="D8" s="71"/>
      <c r="E8" s="72"/>
      <c r="F8" s="4"/>
    </row>
    <row r="9" spans="1:6" ht="12.75">
      <c r="A9" s="68" t="s">
        <v>115</v>
      </c>
      <c r="B9" s="69"/>
      <c r="C9" s="77">
        <v>8004.7</v>
      </c>
      <c r="D9" s="78"/>
      <c r="E9" s="69"/>
      <c r="F9" s="4"/>
    </row>
    <row r="10" spans="1:6" ht="12.75">
      <c r="A10" s="68" t="s">
        <v>114</v>
      </c>
      <c r="B10" s="69"/>
      <c r="C10" s="70">
        <v>10336</v>
      </c>
      <c r="D10" s="71"/>
      <c r="E10" s="72"/>
      <c r="F10" s="4"/>
    </row>
    <row r="11" spans="1:6" ht="30.75" customHeight="1">
      <c r="A11" s="73" t="s">
        <v>5</v>
      </c>
      <c r="B11" s="54"/>
      <c r="C11" s="5" t="s">
        <v>6</v>
      </c>
      <c r="D11" s="16" t="s">
        <v>8</v>
      </c>
      <c r="E11" s="16" t="s">
        <v>7</v>
      </c>
    </row>
    <row r="12" spans="1:6" ht="12.75">
      <c r="A12" s="74" t="s">
        <v>108</v>
      </c>
      <c r="B12" s="75"/>
      <c r="C12" s="75"/>
      <c r="D12" s="75"/>
      <c r="E12" s="76"/>
    </row>
    <row r="13" spans="1:6" ht="135">
      <c r="A13" s="6" t="s">
        <v>111</v>
      </c>
      <c r="B13" s="8" t="s">
        <v>9</v>
      </c>
      <c r="C13" s="45" t="s">
        <v>10</v>
      </c>
      <c r="D13" s="9">
        <f>1.063*400515.270374065</f>
        <v>425747.73240763106</v>
      </c>
      <c r="E13" s="48">
        <f>D13/12/$C$6</f>
        <v>1.8976774551046172</v>
      </c>
    </row>
    <row r="14" spans="1:6" ht="78.75">
      <c r="A14" s="6" t="s">
        <v>112</v>
      </c>
      <c r="B14" s="8" t="s">
        <v>11</v>
      </c>
      <c r="C14" s="45" t="s">
        <v>12</v>
      </c>
      <c r="D14" s="9">
        <f>1.063*225108.749625935</f>
        <v>239290.60085236887</v>
      </c>
      <c r="E14" s="48">
        <f t="shared" ref="E14:E53" si="0">D14/12/$C$6</f>
        <v>1.066585547944163</v>
      </c>
    </row>
    <row r="15" spans="1:6" ht="25.5">
      <c r="A15" s="6" t="s">
        <v>116</v>
      </c>
      <c r="B15" s="8" t="s">
        <v>13</v>
      </c>
      <c r="C15" s="46" t="s">
        <v>14</v>
      </c>
      <c r="D15" s="10">
        <f>1.063*235684.79</f>
        <v>250532.93177</v>
      </c>
      <c r="E15" s="48">
        <f t="shared" si="0"/>
        <v>1.1166957806036941</v>
      </c>
    </row>
    <row r="16" spans="1:6" ht="30.75" customHeight="1">
      <c r="A16" s="11" t="s">
        <v>117</v>
      </c>
      <c r="B16" s="12" t="s">
        <v>15</v>
      </c>
      <c r="C16" s="47"/>
      <c r="D16" s="10">
        <f>1.063*381396.34</f>
        <v>405424.30942000001</v>
      </c>
      <c r="E16" s="48">
        <f t="shared" si="0"/>
        <v>1.8070902395343034</v>
      </c>
    </row>
    <row r="17" spans="1:7" ht="38.25">
      <c r="A17" s="6" t="s">
        <v>16</v>
      </c>
      <c r="B17" s="13" t="s">
        <v>17</v>
      </c>
      <c r="C17" s="14" t="s">
        <v>18</v>
      </c>
      <c r="D17" s="15">
        <f>1.063*339782.656789903</f>
        <v>361188.96416766685</v>
      </c>
      <c r="E17" s="7">
        <f t="shared" si="0"/>
        <v>1.6099208572585351</v>
      </c>
    </row>
    <row r="18" spans="1:7" ht="25.5">
      <c r="A18" s="6" t="s">
        <v>19</v>
      </c>
      <c r="B18" s="13" t="s">
        <v>20</v>
      </c>
      <c r="C18" s="14" t="s">
        <v>21</v>
      </c>
      <c r="D18" s="15">
        <f>1.063*35008.5083974347</f>
        <v>37214.044426473083</v>
      </c>
      <c r="E18" s="7">
        <f t="shared" si="0"/>
        <v>0.16587346859610383</v>
      </c>
      <c r="G18" s="16"/>
    </row>
    <row r="19" spans="1:7" ht="12.75">
      <c r="A19" s="6" t="s">
        <v>22</v>
      </c>
      <c r="B19" s="13" t="s">
        <v>23</v>
      </c>
      <c r="C19" s="14" t="s">
        <v>24</v>
      </c>
      <c r="D19" s="15">
        <f>1.063*999.876663307581</f>
        <v>1062.8688930959586</v>
      </c>
      <c r="E19" s="7">
        <f t="shared" si="0"/>
        <v>4.7375057636925835E-3</v>
      </c>
    </row>
    <row r="20" spans="1:7" ht="56.25">
      <c r="A20" s="6" t="s">
        <v>26</v>
      </c>
      <c r="B20" s="51" t="s">
        <v>27</v>
      </c>
      <c r="C20" s="14" t="s">
        <v>28</v>
      </c>
      <c r="D20" s="16">
        <f>1.063*2281.64481962357</f>
        <v>2425.3884432598547</v>
      </c>
      <c r="E20" s="7">
        <f t="shared" si="0"/>
        <v>1.0810638832102476E-2</v>
      </c>
    </row>
    <row r="21" spans="1:7" ht="33.75">
      <c r="A21" s="6" t="s">
        <v>30</v>
      </c>
      <c r="B21" s="51" t="s">
        <v>31</v>
      </c>
      <c r="C21" s="14" t="s">
        <v>21</v>
      </c>
      <c r="D21" s="16">
        <f>1.063*636.440265211139</f>
        <v>676.53600191944076</v>
      </c>
      <c r="E21" s="7">
        <f t="shared" si="0"/>
        <v>3.0155113478794069E-3</v>
      </c>
    </row>
    <row r="22" spans="1:7" ht="25.5">
      <c r="A22" s="6" t="s">
        <v>32</v>
      </c>
      <c r="B22" s="13" t="s">
        <v>33</v>
      </c>
      <c r="C22" s="14" t="s">
        <v>29</v>
      </c>
      <c r="D22" s="16">
        <f>1.063*105.357742398179</f>
        <v>111.99528016926428</v>
      </c>
      <c r="E22" s="7">
        <f t="shared" si="0"/>
        <v>4.9919448085715423E-4</v>
      </c>
    </row>
    <row r="23" spans="1:7" ht="12.75">
      <c r="A23" s="6" t="s">
        <v>34</v>
      </c>
      <c r="B23" s="13" t="s">
        <v>35</v>
      </c>
      <c r="C23" s="14" t="s">
        <v>29</v>
      </c>
      <c r="D23" s="16">
        <f>1.063*1808.36936565089</f>
        <v>1922.2966356868958</v>
      </c>
      <c r="E23" s="7">
        <f t="shared" si="0"/>
        <v>8.5682170682093127E-3</v>
      </c>
      <c r="F23" s="17"/>
    </row>
    <row r="24" spans="1:7" ht="12.75">
      <c r="A24" s="6" t="s">
        <v>36</v>
      </c>
      <c r="B24" s="13" t="s">
        <v>37</v>
      </c>
      <c r="C24" s="14" t="s">
        <v>38</v>
      </c>
      <c r="D24" s="16">
        <f>1.063*773.485956470846</f>
        <v>822.21557172850919</v>
      </c>
      <c r="E24" s="7">
        <f t="shared" si="0"/>
        <v>3.6648461869228234E-3</v>
      </c>
    </row>
    <row r="25" spans="1:7" ht="38.25">
      <c r="A25" s="6" t="s">
        <v>118</v>
      </c>
      <c r="B25" s="8" t="s">
        <v>39</v>
      </c>
      <c r="C25" s="18"/>
      <c r="D25" s="10">
        <f>1.063*620634.4</f>
        <v>659734.36719999998</v>
      </c>
      <c r="E25" s="48">
        <f t="shared" si="0"/>
        <v>2.9406217337041793</v>
      </c>
    </row>
    <row r="26" spans="1:7" ht="13.5">
      <c r="A26" s="6" t="s">
        <v>40</v>
      </c>
      <c r="B26" s="19" t="s">
        <v>41</v>
      </c>
      <c r="C26" s="20"/>
      <c r="D26" s="16">
        <f>1.063*320372.232779456</f>
        <v>340555.68344456173</v>
      </c>
      <c r="E26" s="7">
        <f t="shared" si="0"/>
        <v>1.5179525185626237</v>
      </c>
    </row>
    <row r="27" spans="1:7" ht="25.5">
      <c r="A27" s="6" t="s">
        <v>42</v>
      </c>
      <c r="B27" s="13" t="s">
        <v>43</v>
      </c>
      <c r="C27" s="21" t="s">
        <v>44</v>
      </c>
      <c r="D27" s="16">
        <f>1.063*131605.518741133</f>
        <v>139896.6664218244</v>
      </c>
      <c r="E27" s="7">
        <f t="shared" si="0"/>
        <v>0.62355881125117851</v>
      </c>
    </row>
    <row r="28" spans="1:7" ht="25.5">
      <c r="A28" s="6" t="s">
        <v>45</v>
      </c>
      <c r="B28" s="13" t="s">
        <v>46</v>
      </c>
      <c r="C28" s="21" t="s">
        <v>47</v>
      </c>
      <c r="D28" s="16">
        <f>1.063*170748.066507577</f>
        <v>181505.19469755434</v>
      </c>
      <c r="E28" s="7">
        <f t="shared" si="0"/>
        <v>0.80901973103673841</v>
      </c>
    </row>
    <row r="29" spans="1:7" ht="12.75">
      <c r="A29" s="6" t="s">
        <v>48</v>
      </c>
      <c r="B29" s="13" t="s">
        <v>49</v>
      </c>
      <c r="C29" s="21" t="s">
        <v>50</v>
      </c>
      <c r="D29" s="16">
        <f>1.063*13666.7283272627</f>
        <v>14527.732211880248</v>
      </c>
      <c r="E29" s="7">
        <f t="shared" si="0"/>
        <v>6.4754190788939917E-2</v>
      </c>
    </row>
    <row r="30" spans="1:7" ht="25.5">
      <c r="A30" s="6" t="s">
        <v>51</v>
      </c>
      <c r="B30" s="13" t="s">
        <v>52</v>
      </c>
      <c r="C30" s="21" t="s">
        <v>38</v>
      </c>
      <c r="D30" s="16">
        <f>1.063*815.414173584515</f>
        <v>866.78526652033941</v>
      </c>
      <c r="E30" s="7">
        <f t="shared" si="0"/>
        <v>3.863505859187078E-3</v>
      </c>
    </row>
    <row r="31" spans="1:7" ht="30.75" customHeight="1">
      <c r="A31" s="6" t="s">
        <v>53</v>
      </c>
      <c r="B31" s="13" t="s">
        <v>54</v>
      </c>
      <c r="C31" s="21" t="s">
        <v>55</v>
      </c>
      <c r="D31" s="16">
        <f>1.063*689.070117876245</f>
        <v>732.48153530244838</v>
      </c>
      <c r="E31" s="7">
        <f t="shared" si="0"/>
        <v>3.2648763340752409E-3</v>
      </c>
    </row>
    <row r="32" spans="1:7" ht="12.75">
      <c r="A32" s="6" t="s">
        <v>56</v>
      </c>
      <c r="B32" s="13" t="s">
        <v>57</v>
      </c>
      <c r="C32" s="21" t="s">
        <v>25</v>
      </c>
      <c r="D32" s="16">
        <f>1.063*2067.23600203631</f>
        <v>2197.4718701645975</v>
      </c>
      <c r="E32" s="7">
        <f t="shared" si="0"/>
        <v>9.7947505266928643E-3</v>
      </c>
    </row>
    <row r="33" spans="1:7" ht="25.5">
      <c r="A33" s="6" t="s">
        <v>58</v>
      </c>
      <c r="B33" s="13" t="s">
        <v>59</v>
      </c>
      <c r="C33" s="21" t="s">
        <v>60</v>
      </c>
      <c r="D33" s="16">
        <f>1.063*759.834074372208</f>
        <v>807.70362105765707</v>
      </c>
      <c r="E33" s="7">
        <f t="shared" si="0"/>
        <v>3.6001623389034067E-3</v>
      </c>
    </row>
    <row r="34" spans="1:7" ht="12.75">
      <c r="A34" s="6" t="s">
        <v>61</v>
      </c>
      <c r="B34" s="13" t="s">
        <v>62</v>
      </c>
      <c r="C34" s="21" t="s">
        <v>63</v>
      </c>
      <c r="D34" s="16">
        <f>1.063*20.3648356135539</f>
        <v>21.647820257207794</v>
      </c>
      <c r="E34" s="7">
        <f t="shared" si="0"/>
        <v>9.6490426905968265E-5</v>
      </c>
    </row>
    <row r="35" spans="1:7" ht="13.5">
      <c r="A35" s="6" t="s">
        <v>64</v>
      </c>
      <c r="B35" s="19" t="s">
        <v>65</v>
      </c>
      <c r="C35" s="22"/>
      <c r="D35" s="16">
        <f>1.063*300262.167220544</f>
        <v>319178.68375543825</v>
      </c>
      <c r="E35" s="7">
        <f t="shared" si="0"/>
        <v>1.4226692151415554</v>
      </c>
    </row>
    <row r="36" spans="1:7" ht="30.75" customHeight="1">
      <c r="A36" s="6" t="s">
        <v>66</v>
      </c>
      <c r="B36" s="13" t="s">
        <v>67</v>
      </c>
      <c r="C36" s="21" t="s">
        <v>68</v>
      </c>
      <c r="D36" s="16">
        <f>1.063*141220.256728371</f>
        <v>150117.13290225837</v>
      </c>
      <c r="E36" s="7">
        <f t="shared" si="0"/>
        <v>0.66911430654622361</v>
      </c>
      <c r="F36" s="4"/>
    </row>
    <row r="37" spans="1:7" ht="25.5">
      <c r="A37" s="6" t="s">
        <v>69</v>
      </c>
      <c r="B37" s="13" t="s">
        <v>70</v>
      </c>
      <c r="C37" s="21" t="s">
        <v>71</v>
      </c>
      <c r="D37" s="16">
        <f>1.063*11004.66514311</f>
        <v>11697.959047125929</v>
      </c>
      <c r="E37" s="7">
        <f t="shared" si="0"/>
        <v>5.2141095453242803E-2</v>
      </c>
    </row>
    <row r="38" spans="1:7" ht="12.75">
      <c r="A38" s="6" t="s">
        <v>72</v>
      </c>
      <c r="B38" s="13" t="s">
        <v>73</v>
      </c>
      <c r="C38" s="21" t="s">
        <v>74</v>
      </c>
      <c r="D38" s="16">
        <f>1.063*126362.766448874</f>
        <v>134323.62073515306</v>
      </c>
      <c r="E38" s="7">
        <f t="shared" si="0"/>
        <v>0.59871817828748164</v>
      </c>
    </row>
    <row r="39" spans="1:7" ht="25.5">
      <c r="A39" s="6" t="s">
        <v>75</v>
      </c>
      <c r="B39" s="13" t="s">
        <v>76</v>
      </c>
      <c r="C39" s="21" t="s">
        <v>24</v>
      </c>
      <c r="D39" s="16">
        <f>1.063*80.1968660924424</f>
        <v>85.249268656266267</v>
      </c>
      <c r="E39" s="7">
        <f t="shared" si="0"/>
        <v>3.7997998081704766E-4</v>
      </c>
    </row>
    <row r="40" spans="1:7" ht="12.75">
      <c r="A40" s="6" t="s">
        <v>77</v>
      </c>
      <c r="B40" s="13" t="s">
        <v>78</v>
      </c>
      <c r="C40" s="23" t="s">
        <v>25</v>
      </c>
      <c r="D40" s="16">
        <f>1.063*956.564045357208</f>
        <v>1016.827580214712</v>
      </c>
      <c r="E40" s="7">
        <f t="shared" si="0"/>
        <v>4.5322866754685135E-3</v>
      </c>
    </row>
    <row r="41" spans="1:7" ht="12.75">
      <c r="A41" s="6" t="s">
        <v>79</v>
      </c>
      <c r="B41" s="13" t="s">
        <v>80</v>
      </c>
      <c r="C41" s="23" t="s">
        <v>21</v>
      </c>
      <c r="D41" s="16">
        <f>1.063*956.863490546283</f>
        <v>1017.1458904506987</v>
      </c>
      <c r="E41" s="7">
        <f t="shared" si="0"/>
        <v>4.5337054737675554E-3</v>
      </c>
      <c r="F41" s="17"/>
      <c r="G41" s="17"/>
    </row>
    <row r="42" spans="1:7" ht="12.75">
      <c r="A42" s="6" t="s">
        <v>81</v>
      </c>
      <c r="B42" s="13" t="s">
        <v>62</v>
      </c>
      <c r="C42" s="23" t="s">
        <v>63</v>
      </c>
      <c r="D42" s="16">
        <f>1.063*21.6144981932788</f>
        <v>22.976211579455363</v>
      </c>
      <c r="E42" s="7">
        <f t="shared" si="0"/>
        <v>1.0241144085836258E-4</v>
      </c>
    </row>
    <row r="43" spans="1:7" s="27" customFormat="1" ht="12.75">
      <c r="A43" s="11" t="s">
        <v>82</v>
      </c>
      <c r="B43" s="24" t="s">
        <v>83</v>
      </c>
      <c r="C43" s="25" t="s">
        <v>84</v>
      </c>
      <c r="D43" s="16">
        <f>1.063*19659.24</f>
        <v>20897.772120000001</v>
      </c>
      <c r="E43" s="7">
        <f t="shared" si="0"/>
        <v>9.3147251283697052E-2</v>
      </c>
      <c r="F43" s="26"/>
    </row>
    <row r="44" spans="1:7" ht="38.25">
      <c r="A44" s="6" t="s">
        <v>122</v>
      </c>
      <c r="B44" s="29" t="s">
        <v>119</v>
      </c>
      <c r="C44" s="13" t="s">
        <v>120</v>
      </c>
      <c r="D44" s="10">
        <f>1.1*158156.11</f>
        <v>173971.72099999999</v>
      </c>
      <c r="E44" s="48">
        <f t="shared" si="0"/>
        <v>0.77544091873484522</v>
      </c>
    </row>
    <row r="45" spans="1:7" ht="30.75" customHeight="1">
      <c r="A45" s="6" t="s">
        <v>123</v>
      </c>
      <c r="B45" s="28" t="s">
        <v>85</v>
      </c>
      <c r="C45" s="13" t="s">
        <v>86</v>
      </c>
      <c r="D45" s="10">
        <f>1.1*126640.68</f>
        <v>139304.74799999999</v>
      </c>
      <c r="E45" s="48">
        <f t="shared" si="0"/>
        <v>0.62092046427043213</v>
      </c>
    </row>
    <row r="46" spans="1:7" ht="30.75" customHeight="1">
      <c r="A46" s="6" t="s">
        <v>124</v>
      </c>
      <c r="B46" s="28" t="s">
        <v>87</v>
      </c>
      <c r="C46" s="13" t="s">
        <v>88</v>
      </c>
      <c r="D46" s="10">
        <f>1.1*191515.5</f>
        <v>210667.05000000002</v>
      </c>
      <c r="E46" s="48">
        <f t="shared" si="0"/>
        <v>0.93900232670089867</v>
      </c>
    </row>
    <row r="47" spans="1:7" ht="25.5">
      <c r="A47" s="6" t="s">
        <v>125</v>
      </c>
      <c r="B47" s="28" t="s">
        <v>89</v>
      </c>
      <c r="C47" s="13" t="s">
        <v>90</v>
      </c>
      <c r="D47" s="10">
        <f>1.1*9787.73</f>
        <v>10766.503000000001</v>
      </c>
      <c r="E47" s="48">
        <f t="shared" si="0"/>
        <v>4.7989333725574103E-2</v>
      </c>
    </row>
    <row r="48" spans="1:7" ht="25.5">
      <c r="A48" s="6" t="s">
        <v>126</v>
      </c>
      <c r="B48" s="28" t="s">
        <v>91</v>
      </c>
      <c r="C48" s="13" t="s">
        <v>92</v>
      </c>
      <c r="D48" s="10">
        <f>1.1*402897.49</f>
        <v>443187.239</v>
      </c>
      <c r="E48" s="48">
        <f t="shared" si="0"/>
        <v>1.9754102437241476</v>
      </c>
    </row>
    <row r="49" spans="1:7" ht="30.75" customHeight="1">
      <c r="A49" s="6" t="s">
        <v>127</v>
      </c>
      <c r="B49" s="28" t="s">
        <v>93</v>
      </c>
      <c r="C49" s="13" t="s">
        <v>94</v>
      </c>
      <c r="D49" s="10">
        <f>1.063*12*5482</f>
        <v>69928.392000000007</v>
      </c>
      <c r="E49" s="48">
        <f t="shared" si="0"/>
        <v>0.31169052203679937</v>
      </c>
    </row>
    <row r="50" spans="1:7" ht="38.25">
      <c r="A50" s="6" t="s">
        <v>128</v>
      </c>
      <c r="B50" s="28" t="s">
        <v>103</v>
      </c>
      <c r="C50" s="13" t="s">
        <v>94</v>
      </c>
      <c r="D50" s="10">
        <f>1.063*12*3743*1.18</f>
        <v>56339.935439999994</v>
      </c>
      <c r="E50" s="48">
        <f t="shared" si="0"/>
        <v>0.25112294715447153</v>
      </c>
    </row>
    <row r="51" spans="1:7" ht="38.25">
      <c r="A51" s="30"/>
      <c r="B51" s="31" t="s">
        <v>95</v>
      </c>
      <c r="C51" s="18"/>
      <c r="D51" s="32">
        <f>D13+D14+D15+D16+D25+D44+D45+D46+D47+D48+D49+D50</f>
        <v>3084895.53009</v>
      </c>
      <c r="E51" s="32">
        <f t="shared" si="0"/>
        <v>13.750247513238126</v>
      </c>
      <c r="F51" s="17"/>
    </row>
    <row r="52" spans="1:7" ht="191.25">
      <c r="A52" s="11" t="s">
        <v>129</v>
      </c>
      <c r="B52" s="12" t="s">
        <v>96</v>
      </c>
      <c r="C52" s="52" t="s">
        <v>97</v>
      </c>
      <c r="D52" s="32">
        <f>D51*20%</f>
        <v>616979.10601800005</v>
      </c>
      <c r="E52" s="32">
        <f t="shared" si="0"/>
        <v>2.750049502647625</v>
      </c>
      <c r="G52" s="33"/>
    </row>
    <row r="53" spans="1:7" ht="51">
      <c r="A53" s="34"/>
      <c r="B53" s="31" t="s">
        <v>98</v>
      </c>
      <c r="C53" s="35"/>
      <c r="D53" s="10">
        <f>D51+D52</f>
        <v>3701874.6361079998</v>
      </c>
      <c r="E53" s="32">
        <f t="shared" si="0"/>
        <v>16.500297015885749</v>
      </c>
      <c r="F53" s="17"/>
    </row>
    <row r="54" spans="1:7" ht="12.75">
      <c r="A54" s="74" t="s">
        <v>109</v>
      </c>
      <c r="B54" s="75"/>
      <c r="C54" s="75"/>
      <c r="D54" s="75"/>
      <c r="E54" s="76"/>
      <c r="F54" s="17"/>
    </row>
    <row r="55" spans="1:7" ht="38.25">
      <c r="A55" s="6" t="s">
        <v>111</v>
      </c>
      <c r="B55" s="31" t="s">
        <v>110</v>
      </c>
      <c r="C55" s="36"/>
      <c r="D55" s="10">
        <f>E55*12*C6</f>
        <v>224352</v>
      </c>
      <c r="E55" s="48">
        <v>1</v>
      </c>
    </row>
    <row r="56" spans="1:7" ht="38.25">
      <c r="A56" s="6" t="s">
        <v>112</v>
      </c>
      <c r="B56" s="28" t="s">
        <v>130</v>
      </c>
      <c r="C56" s="13" t="s">
        <v>92</v>
      </c>
      <c r="D56" s="49">
        <f>1.1*274625.07</f>
        <v>302087.57700000005</v>
      </c>
      <c r="E56" s="48">
        <f>D56/12/C10</f>
        <v>2.4355616050696596</v>
      </c>
    </row>
    <row r="57" spans="1:7" ht="12.75">
      <c r="A57" s="37"/>
      <c r="B57" s="38"/>
      <c r="C57" s="39"/>
      <c r="D57" s="40"/>
      <c r="E57" s="40"/>
    </row>
    <row r="58" spans="1:7" ht="11.25" customHeight="1">
      <c r="B58" s="41"/>
      <c r="C58" s="41"/>
    </row>
    <row r="59" spans="1:7" ht="16.5" customHeight="1">
      <c r="B59" s="43" t="s">
        <v>99</v>
      </c>
      <c r="C59" s="41"/>
      <c r="D59" s="42" t="s">
        <v>100</v>
      </c>
    </row>
    <row r="60" spans="1:7" ht="15" customHeight="1">
      <c r="B60" s="41"/>
      <c r="C60" s="41"/>
    </row>
    <row r="61" spans="1:7" ht="17.25" customHeight="1">
      <c r="B61" s="43" t="s">
        <v>101</v>
      </c>
      <c r="C61" s="41"/>
      <c r="D61" s="42" t="s">
        <v>121</v>
      </c>
    </row>
    <row r="62" spans="1:7" ht="14.25" customHeight="1">
      <c r="B62" s="41"/>
      <c r="C62" s="41"/>
    </row>
    <row r="63" spans="1:7" ht="37.5" customHeight="1">
      <c r="B63" s="64" t="s">
        <v>104</v>
      </c>
      <c r="C63" s="65"/>
      <c r="D63" s="65"/>
      <c r="E63" s="65"/>
    </row>
    <row r="64" spans="1:7" ht="34.5" customHeight="1">
      <c r="B64" s="66" t="s">
        <v>102</v>
      </c>
      <c r="C64" s="67"/>
      <c r="D64" s="67"/>
      <c r="E64" s="67"/>
    </row>
    <row r="65" spans="2:3" ht="30.75" customHeight="1">
      <c r="B65" s="41"/>
      <c r="C65" s="41"/>
    </row>
    <row r="66" spans="2:3" ht="30.75" customHeight="1">
      <c r="B66" s="41"/>
      <c r="C66" s="41"/>
    </row>
    <row r="67" spans="2:3" ht="30.75" customHeight="1">
      <c r="B67" s="41"/>
      <c r="C67" s="41"/>
    </row>
    <row r="68" spans="2:3" ht="30.75" customHeight="1">
      <c r="B68" s="41"/>
      <c r="C68" s="41"/>
    </row>
    <row r="69" spans="2:3" ht="30.75" customHeight="1">
      <c r="B69" s="41"/>
      <c r="C69" s="41"/>
    </row>
    <row r="70" spans="2:3" ht="30.75" customHeight="1">
      <c r="B70" s="41"/>
      <c r="C70" s="41"/>
    </row>
    <row r="71" spans="2:3" ht="30.75" customHeight="1">
      <c r="B71" s="41"/>
      <c r="C71" s="41"/>
    </row>
    <row r="72" spans="2:3" ht="30.75" customHeight="1">
      <c r="B72" s="41"/>
      <c r="C72" s="41"/>
    </row>
    <row r="73" spans="2:3" ht="30.75" customHeight="1">
      <c r="B73" s="41"/>
      <c r="C73" s="41"/>
    </row>
    <row r="74" spans="2:3" ht="30.75" customHeight="1">
      <c r="B74" s="41"/>
      <c r="C74" s="41"/>
    </row>
    <row r="75" spans="2:3" ht="30.75" customHeight="1">
      <c r="B75" s="41"/>
      <c r="C75" s="41"/>
    </row>
    <row r="76" spans="2:3" ht="30.75" customHeight="1">
      <c r="B76" s="41"/>
      <c r="C76" s="41"/>
    </row>
    <row r="77" spans="2:3" ht="30.75" customHeight="1">
      <c r="B77" s="41"/>
      <c r="C77" s="41"/>
    </row>
    <row r="78" spans="2:3" ht="30.75" customHeight="1">
      <c r="B78" s="41"/>
      <c r="C78" s="41"/>
    </row>
    <row r="79" spans="2:3" ht="30.75" customHeight="1">
      <c r="B79" s="41"/>
      <c r="C79" s="41"/>
    </row>
    <row r="80" spans="2:3" ht="30.75" customHeight="1">
      <c r="B80" s="41"/>
      <c r="C80" s="41"/>
    </row>
    <row r="81" spans="2:3" ht="30.75" customHeight="1">
      <c r="B81" s="41"/>
      <c r="C81" s="41"/>
    </row>
    <row r="82" spans="2:3" ht="30.75" customHeight="1">
      <c r="B82" s="41"/>
      <c r="C82" s="41"/>
    </row>
    <row r="83" spans="2:3" ht="30.75" customHeight="1">
      <c r="B83" s="41"/>
      <c r="C83" s="41"/>
    </row>
    <row r="84" spans="2:3" ht="30.75" customHeight="1">
      <c r="B84" s="41"/>
      <c r="C84" s="41"/>
    </row>
    <row r="85" spans="2:3" ht="30.75" customHeight="1">
      <c r="B85" s="41"/>
      <c r="C85" s="41"/>
    </row>
    <row r="86" spans="2:3" ht="30.75" customHeight="1">
      <c r="B86" s="41"/>
      <c r="C86" s="41"/>
    </row>
    <row r="87" spans="2:3" ht="30.75" customHeight="1">
      <c r="B87" s="41"/>
      <c r="C87" s="41"/>
    </row>
    <row r="88" spans="2:3" ht="30.75" customHeight="1">
      <c r="B88" s="41"/>
      <c r="C88" s="41"/>
    </row>
    <row r="89" spans="2:3" ht="30.75" customHeight="1">
      <c r="B89" s="41"/>
      <c r="C89" s="41"/>
    </row>
    <row r="90" spans="2:3" ht="30.75" customHeight="1">
      <c r="B90" s="41"/>
      <c r="C90" s="41"/>
    </row>
    <row r="91" spans="2:3" ht="30.75" customHeight="1">
      <c r="B91" s="41"/>
      <c r="C91" s="41"/>
    </row>
    <row r="92" spans="2:3" ht="30.75" customHeight="1">
      <c r="B92" s="41"/>
      <c r="C92" s="41"/>
    </row>
    <row r="93" spans="2:3" ht="30.75" customHeight="1">
      <c r="B93" s="41"/>
      <c r="C93" s="41"/>
    </row>
    <row r="94" spans="2:3" ht="30.75" customHeight="1">
      <c r="B94" s="41"/>
      <c r="C94" s="41"/>
    </row>
    <row r="95" spans="2:3" ht="30.75" customHeight="1">
      <c r="B95" s="41"/>
      <c r="C95" s="41"/>
    </row>
    <row r="96" spans="2:3" ht="30.75" customHeight="1">
      <c r="B96" s="41"/>
      <c r="C96" s="41"/>
    </row>
    <row r="97" spans="2:3" ht="30.75" customHeight="1">
      <c r="B97" s="41"/>
      <c r="C97" s="41"/>
    </row>
    <row r="98" spans="2:3" ht="30.75" customHeight="1">
      <c r="B98" s="41"/>
      <c r="C98" s="41"/>
    </row>
    <row r="99" spans="2:3" ht="30.75" customHeight="1">
      <c r="B99" s="41"/>
      <c r="C99" s="41"/>
    </row>
    <row r="100" spans="2:3" ht="30.75" customHeight="1">
      <c r="B100" s="41"/>
      <c r="C100" s="41"/>
    </row>
    <row r="101" spans="2:3" ht="30.75" customHeight="1">
      <c r="B101" s="41"/>
      <c r="C101" s="41"/>
    </row>
  </sheetData>
  <sheetProtection password="ED33" sheet="1" objects="1" scenarios="1"/>
  <mergeCells count="22">
    <mergeCell ref="B63:E63"/>
    <mergeCell ref="B64:E64"/>
    <mergeCell ref="A7:B7"/>
    <mergeCell ref="C7:E7"/>
    <mergeCell ref="A8:B8"/>
    <mergeCell ref="C8:E8"/>
    <mergeCell ref="A11:B11"/>
    <mergeCell ref="A12:E12"/>
    <mergeCell ref="A54:E54"/>
    <mergeCell ref="A10:B10"/>
    <mergeCell ref="C10:E10"/>
    <mergeCell ref="A9:B9"/>
    <mergeCell ref="C9:E9"/>
    <mergeCell ref="A5:B5"/>
    <mergeCell ref="C5:E5"/>
    <mergeCell ref="A6:B6"/>
    <mergeCell ref="C6:E6"/>
    <mergeCell ref="C1:E1"/>
    <mergeCell ref="A3:E3"/>
    <mergeCell ref="A4:B4"/>
    <mergeCell ref="C4:E4"/>
    <mergeCell ref="C2:E2"/>
  </mergeCells>
  <pageMargins left="0.7" right="0.7" top="0.75" bottom="0.75" header="0.3" footer="0.3"/>
  <pageSetup paperSize="9" scale="68" orientation="portrait" verticalDpi="0" r:id="rId1"/>
  <rowBreaks count="1" manualBreakCount="1">
    <brk id="40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72+6%</vt:lpstr>
      <vt:lpstr>'72+6%'!Область_печати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2014-01-13T02:05:09Z</cp:lastPrinted>
  <dcterms:created xsi:type="dcterms:W3CDTF">2013-10-16T06:45:03Z</dcterms:created>
  <dcterms:modified xsi:type="dcterms:W3CDTF">2014-01-17T04:48:27Z</dcterms:modified>
</cp:coreProperties>
</file>