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15+6%" sheetId="1" r:id="rId1"/>
  </sheets>
  <definedNames>
    <definedName name="_xlnm.Print_Area" localSheetId="0">'15+6%'!$A$1:$E$68</definedName>
  </definedNames>
  <calcPr calcId="124519"/>
</workbook>
</file>

<file path=xl/calcChain.xml><?xml version="1.0" encoding="utf-8"?>
<calcChain xmlns="http://schemas.openxmlformats.org/spreadsheetml/2006/main">
  <c r="D56" i="1"/>
  <c r="D55"/>
  <c r="D53"/>
  <c r="D52"/>
  <c r="D51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50"/>
  <c r="C10"/>
  <c r="E56"/>
  <c r="D57" l="1"/>
  <c r="C6" l="1"/>
  <c r="E57" l="1"/>
  <c r="E14"/>
  <c r="E16"/>
  <c r="E18"/>
  <c r="E20"/>
  <c r="E22"/>
  <c r="E24"/>
  <c r="E26"/>
  <c r="E28"/>
  <c r="E30"/>
  <c r="E32"/>
  <c r="E34"/>
  <c r="E36"/>
  <c r="E38"/>
  <c r="E40"/>
  <c r="E42"/>
  <c r="E44"/>
  <c r="E46"/>
  <c r="E48"/>
  <c r="E50"/>
  <c r="E52"/>
  <c r="E13"/>
  <c r="E15"/>
  <c r="E17"/>
  <c r="E19"/>
  <c r="E21"/>
  <c r="E23"/>
  <c r="E25"/>
  <c r="E27"/>
  <c r="E29"/>
  <c r="E31"/>
  <c r="E33"/>
  <c r="E35"/>
  <c r="E37"/>
  <c r="E39"/>
  <c r="E41"/>
  <c r="E43"/>
  <c r="E45"/>
  <c r="E47"/>
  <c r="E49"/>
  <c r="E51"/>
  <c r="E53"/>
  <c r="F14"/>
</calcChain>
</file>

<file path=xl/sharedStrings.xml><?xml version="1.0" encoding="utf-8"?>
<sst xmlns="http://schemas.openxmlformats.org/spreadsheetml/2006/main" count="144" uniqueCount="132">
  <si>
    <t>Приложение №____________</t>
  </si>
  <si>
    <t>к Договору управления многоквартирным домом____</t>
  </si>
  <si>
    <t>Характеристика МКД</t>
  </si>
  <si>
    <t>Количество подъездов</t>
  </si>
  <si>
    <t>Площадь жилых помещений</t>
  </si>
  <si>
    <t>Площадь нежилых помещений</t>
  </si>
  <si>
    <t>Перечень обязательных видов работ и услуг по содержанию и ремонту общего имущества  дома</t>
  </si>
  <si>
    <t>Условия выполнения работ, оказания услуг</t>
  </si>
  <si>
    <t>Размер платы за 1 кв.м. площади помещений в месяц, руб.</t>
  </si>
  <si>
    <t>Сумма затрат в год, руб.</t>
  </si>
  <si>
    <t>Техническое обслуживание внутридомового инженерного оборудования</t>
  </si>
  <si>
    <t>Проведение технических осмотров, профилактического  ремонта и устранение незначительных неисправностей в системах отопления, водоснабжения, водоотведения, электроснабжения, а также: ремонт, регулировка, наладка и испытание систем центрального отопления; промывка, опрессовка, консервация и расконсервация системы центрального отопления; укрепление трубопроводов, мелкий  ремонт изоляции, проверка исправности канализационных вытяжек и устранение причин при обнаружении их неисправности и т.д.</t>
  </si>
  <si>
    <t>Техническое обслуживание конструктивных элементов зданий</t>
  </si>
  <si>
    <t>Проведение технических осмотров, профилактического  ремонта, устранение незначительных неисправностей в конструктивных элементах здания, смена и восстановление разбитых стекол;  ремонт и укрепление окон и дверей; очистка кровли от мусора, грязи, снега, наледи, снежных шапок и  сосулек и  т.д.</t>
  </si>
  <si>
    <t>Аварийно-ремонтное обслуживание</t>
  </si>
  <si>
    <t>круглосуточно на системах водоснабжения, водоотведния, теплоснабжения и энергообеспечения</t>
  </si>
  <si>
    <t>Санитарное содержание лестничных клеток</t>
  </si>
  <si>
    <t>4.1.</t>
  </si>
  <si>
    <t>влажная уборка лестничных площадок и маршей</t>
  </si>
  <si>
    <t>нижние три этажа - 5 раз в неделю, выше третьего этажа и места перед загрузочными клапанами - 2 раза в неделю</t>
  </si>
  <si>
    <t>4.2.</t>
  </si>
  <si>
    <t>мытье лестничных площадок и маршей</t>
  </si>
  <si>
    <t>1 раз в месяц</t>
  </si>
  <si>
    <t>4.3.</t>
  </si>
  <si>
    <t>мытье полов кабины лифтов</t>
  </si>
  <si>
    <t>2 раза в неделю</t>
  </si>
  <si>
    <t>5 раз в неделю</t>
  </si>
  <si>
    <t>4.4.</t>
  </si>
  <si>
    <t>мытье стен, дверей, оконных ограждений, перил, чердачных лестниц, плафонов, почтовых ящикв, шкафов для электросчитков и слаботочных устройств, обметание пыли с потолков</t>
  </si>
  <si>
    <t>1 раз в год</t>
  </si>
  <si>
    <t>2 раза в год</t>
  </si>
  <si>
    <t>4.5.</t>
  </si>
  <si>
    <t>влажная протирка стен, дверей, потолков и пллафонов кабины лифта,подоконников, почтовых ящиков</t>
  </si>
  <si>
    <t>4.6.</t>
  </si>
  <si>
    <t xml:space="preserve">влажная протирка   отопительных приборов. </t>
  </si>
  <si>
    <t>4.7.</t>
  </si>
  <si>
    <t>мытье окон</t>
  </si>
  <si>
    <t>4.8.</t>
  </si>
  <si>
    <t>уборка крыльца</t>
  </si>
  <si>
    <t>1 раз в неделю</t>
  </si>
  <si>
    <t>Уборка земельного участка, входящего в состав общего имущества дома</t>
  </si>
  <si>
    <t>5.1.</t>
  </si>
  <si>
    <t>холодный период</t>
  </si>
  <si>
    <t>5.1.1.</t>
  </si>
  <si>
    <t>подметание территории</t>
  </si>
  <si>
    <t>асфальт  1 класса - 1 раз в двое суток, асфальт 2 и 3 класса - 1 раз в сутки</t>
  </si>
  <si>
    <t>5.1.2.</t>
  </si>
  <si>
    <t>сдвигание свежевыпавшего снега в дни сильных снегопадов</t>
  </si>
  <si>
    <t xml:space="preserve"> 2 раза в сутки в дни сильных снегопадов</t>
  </si>
  <si>
    <t>5.1.3.</t>
  </si>
  <si>
    <t>посыпка территории пескосмесью</t>
  </si>
  <si>
    <t xml:space="preserve"> в дни гололеда не менее 1 раза в день</t>
  </si>
  <si>
    <t>5.1.4.</t>
  </si>
  <si>
    <t>очистка от наледи и льда крышек люков и пожарных колодцев</t>
  </si>
  <si>
    <t>5.1.5.</t>
  </si>
  <si>
    <t>очистка участков территории от снега и наледи при механизированной уборке</t>
  </si>
  <si>
    <t>6 раз в холодный период</t>
  </si>
  <si>
    <t>5.1.6.</t>
  </si>
  <si>
    <t>очистка контейнерной площадки</t>
  </si>
  <si>
    <t>5.1.7.</t>
  </si>
  <si>
    <t>сметание снега со ступеней и площадки перед входом в подъезд</t>
  </si>
  <si>
    <t>4 раза в неделю</t>
  </si>
  <si>
    <t>5.1.8.</t>
  </si>
  <si>
    <t>протирка указателей</t>
  </si>
  <si>
    <t>2 раза за период</t>
  </si>
  <si>
    <t>5.2.</t>
  </si>
  <si>
    <t>теплый период</t>
  </si>
  <si>
    <t>5.2.1.</t>
  </si>
  <si>
    <t>подметание территории с дни без осадков или в дни с осадками до 2 см</t>
  </si>
  <si>
    <t>асфальт  1 класса - 1 раз в двое суток, грунт 2 класса и асфальт 2 и 3 класса - 1 раз в сутки</t>
  </si>
  <si>
    <t>5.2.2.</t>
  </si>
  <si>
    <t>частичная уборка территории в дни с осадками более 2 см</t>
  </si>
  <si>
    <t xml:space="preserve">асфальт  1, 2 и 3 класса - 50 % территории  1 раз в двое суток </t>
  </si>
  <si>
    <t>5.2.3.</t>
  </si>
  <si>
    <t>уборка газонов</t>
  </si>
  <si>
    <t>1 раз в двое суток</t>
  </si>
  <si>
    <t>5.2.4.</t>
  </si>
  <si>
    <t>подметание ступеней и площадок перед входом в подъезд</t>
  </si>
  <si>
    <t>5.2.5.</t>
  </si>
  <si>
    <t>уборка контейнерной площадки</t>
  </si>
  <si>
    <t>5.2.6.</t>
  </si>
  <si>
    <t xml:space="preserve">уборка приямков </t>
  </si>
  <si>
    <t>5.2.7.</t>
  </si>
  <si>
    <t>5.2.8.</t>
  </si>
  <si>
    <t>озеленение, кошение газонов</t>
  </si>
  <si>
    <t>в течении летнего периода</t>
  </si>
  <si>
    <t>Автоуслуги по вывозу снега       (с последующей корректировкой за отчетный период)</t>
  </si>
  <si>
    <t>Сбор, вывоз и утилизация крупногабаритных бытовых отходов</t>
  </si>
  <si>
    <t>по мере необходимости (1 раз в неделю)</t>
  </si>
  <si>
    <t>Сбор, вывоз и утилизация твердых бытовых отходов</t>
  </si>
  <si>
    <t>не реже одного раза в сутки</t>
  </si>
  <si>
    <t>Дератизация, дезинсекция</t>
  </si>
  <si>
    <t>дератизация - 1 раз в квартал, дезинсекция - 2 раза в год</t>
  </si>
  <si>
    <t>Обслуживание  лифтов</t>
  </si>
  <si>
    <t>ежемесячно, согласно договору со специализированной организацией</t>
  </si>
  <si>
    <t>Тех.обслуживание средств автоматизации ИТП</t>
  </si>
  <si>
    <r>
      <t xml:space="preserve">Техническое обслуживание ОПУ </t>
    </r>
    <r>
      <rPr>
        <sz val="10"/>
        <color indexed="8"/>
        <rFont val="Times New Roman"/>
        <family val="1"/>
        <charset val="204"/>
      </rPr>
      <t>(тепловая энергия, горячее и холодное вводоснабжение)</t>
    </r>
  </si>
  <si>
    <t>Обслуживание  противопожарной автоматики</t>
  </si>
  <si>
    <t>ИТОГО  содержание общего имущества в многоквартирном доме</t>
  </si>
  <si>
    <t>УПРАВЛЕНИЕ МНОГОКВАРТИРНЫМ ДОМОМ</t>
  </si>
  <si>
    <t>Планирование работ по содержанию и ремонту общего имущества дома; планирование финансовых и технических ресурсов;  осуществление ситематического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надлежеащее качество работ и услуг, сбор платежей с нанимателей и собственников помещение, в т.ч. за коммунальные услуги, взискание задолженности по оплате ЖКУ; ведение технической документациипо МКД, работа с населением, в т.ч. рассмотрение обращений и жалоб по качеству обслуживания; выполнение диспетчерских функций по приему заявок от населения и функций, связанных с регистрацией граждан.</t>
  </si>
  <si>
    <t xml:space="preserve">ВСЕГО управление многоквартирным домом и содержание общего имущества в многоквартирном доме </t>
  </si>
  <si>
    <t>Сбор денежных средств для формирования резерва на терущий ремонт</t>
  </si>
  <si>
    <t>Директор ООО "КЖЭК "Горский"</t>
  </si>
  <si>
    <t>С.В. Занина</t>
  </si>
  <si>
    <t>Экономист</t>
  </si>
  <si>
    <r>
      <rPr>
        <u/>
        <sz val="10"/>
        <color indexed="8"/>
        <rFont val="Times New Roman"/>
        <family val="1"/>
        <charset val="204"/>
      </rPr>
      <t>Примечание</t>
    </r>
    <r>
      <rPr>
        <sz val="10"/>
        <color indexed="8"/>
        <rFont val="Times New Roman"/>
        <family val="1"/>
        <charset val="204"/>
      </rPr>
      <t>: Уважаемые собственники, согласно ст.156 п.7 ЖК Вам необходимо провести собрание по утверждению перечня, периодичности и стоимости работ и услуг по содержанию и ремонту общего имущества Многоквартирного дома на 2014 год.</t>
    </r>
  </si>
  <si>
    <t xml:space="preserve">В случае не утверждения общим собранием тарифа на 2014 год Управляющая Компания по истечении 30 календарных дней производит начисление за текущее содержание в соответствии с данным тарифом с 01.01.2014 года. </t>
  </si>
  <si>
    <t>Перечень и периодичность работ и услуг по содержанию и ремонту общего имущества многоквартирного дома № 15 по ул. Берёзовая 
с 01.01.2014 по 31.12.2014 гг.</t>
  </si>
  <si>
    <t>Общая площадь помещений</t>
  </si>
  <si>
    <t>Площадь дворовой территории</t>
  </si>
  <si>
    <t>Площадь, оборудованная ППА</t>
  </si>
  <si>
    <t>Раздел 1. Содержание общего имущества дома</t>
  </si>
  <si>
    <t>6.</t>
  </si>
  <si>
    <t>7.</t>
  </si>
  <si>
    <t>8.</t>
  </si>
  <si>
    <t>9.</t>
  </si>
  <si>
    <t>10.</t>
  </si>
  <si>
    <t>11.</t>
  </si>
  <si>
    <t>12.</t>
  </si>
  <si>
    <t>13.</t>
  </si>
  <si>
    <t>Раздел 2. Дополнительные услуги и работы</t>
  </si>
  <si>
    <t>Замена ламп накаливания на энергосберегающие</t>
  </si>
  <si>
    <t xml:space="preserve"> (Согласно закона №261 от 18.11.2009г. "Об энергосбережении и о повышении энергетической эффективности" Ст.12 п.4 )-972 шт.</t>
  </si>
  <si>
    <t>1.</t>
  </si>
  <si>
    <t>2.</t>
  </si>
  <si>
    <t>3.</t>
  </si>
  <si>
    <t>М.А. Иващук</t>
  </si>
  <si>
    <t>4.</t>
  </si>
  <si>
    <t>5.</t>
  </si>
  <si>
    <t>ул. Берёзовая 15</t>
  </si>
  <si>
    <t>за фактически вывезенный объем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</si>
</sst>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4" fontId="3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11" fillId="0" borderId="0" xfId="0" applyFont="1" applyFill="1"/>
    <xf numFmtId="0" fontId="5" fillId="0" borderId="0" xfId="0" applyFont="1"/>
    <xf numFmtId="2" fontId="5" fillId="0" borderId="0" xfId="0" applyNumberFormat="1" applyFont="1"/>
    <xf numFmtId="4" fontId="5" fillId="0" borderId="0" xfId="0" applyNumberFormat="1" applyFont="1"/>
    <xf numFmtId="4" fontId="5" fillId="2" borderId="0" xfId="0" applyNumberFormat="1" applyFont="1" applyFill="1"/>
    <xf numFmtId="0" fontId="5" fillId="2" borderId="0" xfId="0" applyFont="1" applyFill="1"/>
    <xf numFmtId="4" fontId="15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16" fillId="2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indent="17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4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view="pageBreakPreview" zoomScaleSheetLayoutView="100" workbookViewId="0">
      <selection activeCell="A3" sqref="A3:E3"/>
    </sheetView>
  </sheetViews>
  <sheetFormatPr defaultRowHeight="12.75"/>
  <cols>
    <col min="1" max="1" width="4.5703125" style="1" customWidth="1"/>
    <col min="2" max="2" width="26.42578125" style="3" customWidth="1"/>
    <col min="3" max="3" width="38" style="3" customWidth="1"/>
    <col min="4" max="4" width="13.42578125" style="43" customWidth="1"/>
    <col min="5" max="5" width="15.28515625" style="44" customWidth="1"/>
    <col min="6" max="6" width="11.42578125" style="46" bestFit="1" customWidth="1"/>
    <col min="7" max="7" width="10.140625" style="46" bestFit="1" customWidth="1"/>
    <col min="8" max="16384" width="9.140625" style="46"/>
  </cols>
  <sheetData>
    <row r="1" spans="1:6">
      <c r="B1" s="2"/>
      <c r="C1" s="56" t="s">
        <v>0</v>
      </c>
      <c r="D1" s="56"/>
      <c r="E1" s="56"/>
    </row>
    <row r="2" spans="1:6">
      <c r="B2" s="2"/>
      <c r="C2" s="56" t="s">
        <v>1</v>
      </c>
      <c r="D2" s="56"/>
      <c r="E2" s="56"/>
    </row>
    <row r="3" spans="1:6" ht="71.25" customHeight="1">
      <c r="A3" s="66" t="s">
        <v>108</v>
      </c>
      <c r="B3" s="66"/>
      <c r="C3" s="66"/>
      <c r="D3" s="66"/>
      <c r="E3" s="67"/>
    </row>
    <row r="4" spans="1:6" ht="15" customHeight="1">
      <c r="A4" s="62" t="s">
        <v>2</v>
      </c>
      <c r="B4" s="63"/>
      <c r="C4" s="68" t="s">
        <v>130</v>
      </c>
      <c r="D4" s="68"/>
      <c r="E4" s="65"/>
    </row>
    <row r="5" spans="1:6">
      <c r="A5" s="62" t="s">
        <v>3</v>
      </c>
      <c r="B5" s="63"/>
      <c r="C5" s="64">
        <v>3</v>
      </c>
      <c r="D5" s="65"/>
      <c r="E5" s="65"/>
    </row>
    <row r="6" spans="1:6" ht="14.25" customHeight="1">
      <c r="A6" s="64" t="s">
        <v>109</v>
      </c>
      <c r="B6" s="63"/>
      <c r="C6" s="59">
        <f>C8+C7</f>
        <v>15682.900000000001</v>
      </c>
      <c r="D6" s="60"/>
      <c r="E6" s="61"/>
    </row>
    <row r="7" spans="1:6" ht="14.25" customHeight="1">
      <c r="A7" s="57" t="s">
        <v>4</v>
      </c>
      <c r="B7" s="58"/>
      <c r="C7" s="59">
        <v>15233.7</v>
      </c>
      <c r="D7" s="60"/>
      <c r="E7" s="61"/>
    </row>
    <row r="8" spans="1:6" ht="14.25" customHeight="1">
      <c r="A8" s="57" t="s">
        <v>5</v>
      </c>
      <c r="B8" s="58"/>
      <c r="C8" s="59">
        <v>449.2</v>
      </c>
      <c r="D8" s="60"/>
      <c r="E8" s="61"/>
      <c r="F8" s="47"/>
    </row>
    <row r="9" spans="1:6" ht="14.25" customHeight="1">
      <c r="A9" s="57" t="s">
        <v>110</v>
      </c>
      <c r="B9" s="58"/>
      <c r="C9" s="59">
        <v>9072</v>
      </c>
      <c r="D9" s="60"/>
      <c r="E9" s="61"/>
      <c r="F9" s="47"/>
    </row>
    <row r="10" spans="1:6" ht="14.25" customHeight="1">
      <c r="A10" s="57" t="s">
        <v>111</v>
      </c>
      <c r="B10" s="58"/>
      <c r="C10" s="59">
        <f>C7</f>
        <v>15233.7</v>
      </c>
      <c r="D10" s="60"/>
      <c r="E10" s="61"/>
      <c r="F10" s="47"/>
    </row>
    <row r="11" spans="1:6" ht="51">
      <c r="A11" s="73" t="s">
        <v>6</v>
      </c>
      <c r="B11" s="63"/>
      <c r="C11" s="4" t="s">
        <v>7</v>
      </c>
      <c r="D11" s="5" t="s">
        <v>9</v>
      </c>
      <c r="E11" s="5" t="s">
        <v>8</v>
      </c>
    </row>
    <row r="12" spans="1:6" ht="12.75" customHeight="1">
      <c r="A12" s="74" t="s">
        <v>112</v>
      </c>
      <c r="B12" s="75"/>
      <c r="C12" s="75"/>
      <c r="D12" s="75"/>
      <c r="E12" s="76"/>
    </row>
    <row r="13" spans="1:6" ht="135">
      <c r="A13" s="6" t="s">
        <v>124</v>
      </c>
      <c r="B13" s="8" t="s">
        <v>10</v>
      </c>
      <c r="C13" s="54" t="s">
        <v>11</v>
      </c>
      <c r="D13" s="9">
        <f>1.063*394025.559972991</f>
        <v>418849.17025128944</v>
      </c>
      <c r="E13" s="10">
        <f>D13/12/$C$6</f>
        <v>2.2256150023873635</v>
      </c>
    </row>
    <row r="14" spans="1:6" ht="78.75">
      <c r="A14" s="6" t="s">
        <v>125</v>
      </c>
      <c r="B14" s="8" t="s">
        <v>12</v>
      </c>
      <c r="C14" s="54" t="s">
        <v>13</v>
      </c>
      <c r="D14" s="9">
        <f>1.063*202160.730027009</f>
        <v>214896.85601871056</v>
      </c>
      <c r="E14" s="10">
        <f t="shared" ref="E14:E53" si="0">D14/12/$C$6</f>
        <v>1.1418851956521143</v>
      </c>
      <c r="F14" s="47">
        <f>E13+E14</f>
        <v>3.3675001980394779</v>
      </c>
    </row>
    <row r="15" spans="1:6" ht="33.75">
      <c r="A15" s="6" t="s">
        <v>126</v>
      </c>
      <c r="B15" s="8" t="s">
        <v>14</v>
      </c>
      <c r="C15" s="55" t="s">
        <v>15</v>
      </c>
      <c r="D15" s="11">
        <f>1.063*199022.95</f>
        <v>211561.39585</v>
      </c>
      <c r="E15" s="10">
        <f t="shared" si="0"/>
        <v>1.124161750749755</v>
      </c>
    </row>
    <row r="16" spans="1:6" ht="27" customHeight="1">
      <c r="A16" s="12" t="s">
        <v>128</v>
      </c>
      <c r="B16" s="13" t="s">
        <v>16</v>
      </c>
      <c r="C16" s="14"/>
      <c r="D16" s="11">
        <f>1.063*373730.01</f>
        <v>397275.00062999997</v>
      </c>
      <c r="E16" s="10">
        <f t="shared" si="0"/>
        <v>2.1109775648955229</v>
      </c>
    </row>
    <row r="17" spans="1:7" ht="25.5" customHeight="1">
      <c r="A17" s="6" t="s">
        <v>17</v>
      </c>
      <c r="B17" s="15" t="s">
        <v>18</v>
      </c>
      <c r="C17" s="7" t="s">
        <v>19</v>
      </c>
      <c r="D17" s="16">
        <f>1.063*332952.790579787</f>
        <v>353928.81638631353</v>
      </c>
      <c r="E17" s="17">
        <f t="shared" si="0"/>
        <v>1.8806514121873372</v>
      </c>
    </row>
    <row r="18" spans="1:7" ht="29.25" customHeight="1">
      <c r="A18" s="6" t="s">
        <v>20</v>
      </c>
      <c r="B18" s="15" t="s">
        <v>21</v>
      </c>
      <c r="C18" s="7" t="s">
        <v>22</v>
      </c>
      <c r="D18" s="16">
        <f>1.063*34304.8131858275</f>
        <v>36466.016416534629</v>
      </c>
      <c r="E18" s="17">
        <f t="shared" si="0"/>
        <v>0.1937673964239959</v>
      </c>
      <c r="G18" s="18"/>
    </row>
    <row r="19" spans="1:7" ht="15" customHeight="1">
      <c r="A19" s="6" t="s">
        <v>23</v>
      </c>
      <c r="B19" s="15" t="s">
        <v>24</v>
      </c>
      <c r="C19" s="7" t="s">
        <v>25</v>
      </c>
      <c r="D19" s="16">
        <f>1.063*979.778451404932</f>
        <v>1041.5044938434426</v>
      </c>
      <c r="E19" s="17">
        <f t="shared" si="0"/>
        <v>5.5341831646965938E-3</v>
      </c>
    </row>
    <row r="20" spans="1:7" ht="89.25">
      <c r="A20" s="6" t="s">
        <v>27</v>
      </c>
      <c r="B20" s="15" t="s">
        <v>28</v>
      </c>
      <c r="C20" s="7" t="s">
        <v>29</v>
      </c>
      <c r="D20" s="18">
        <f>1.063*2235.78218200616</f>
        <v>2376.6364594725478</v>
      </c>
      <c r="E20" s="17">
        <f t="shared" si="0"/>
        <v>1.2628597918075034E-2</v>
      </c>
    </row>
    <row r="21" spans="1:7" ht="51">
      <c r="A21" s="6" t="s">
        <v>31</v>
      </c>
      <c r="B21" s="15" t="s">
        <v>32</v>
      </c>
      <c r="C21" s="7" t="s">
        <v>22</v>
      </c>
      <c r="D21" s="18">
        <f>1.063*623.647376064914</f>
        <v>662.93716075700365</v>
      </c>
      <c r="E21" s="17">
        <f t="shared" si="0"/>
        <v>3.5226114683137026E-3</v>
      </c>
    </row>
    <row r="22" spans="1:7" ht="25.5">
      <c r="A22" s="6" t="s">
        <v>33</v>
      </c>
      <c r="B22" s="15" t="s">
        <v>34</v>
      </c>
      <c r="C22" s="7" t="s">
        <v>30</v>
      </c>
      <c r="D22" s="18">
        <f>1.063*103.239978967939</f>
        <v>109.74409764291914</v>
      </c>
      <c r="E22" s="17">
        <f t="shared" si="0"/>
        <v>5.8314096692851838E-4</v>
      </c>
    </row>
    <row r="23" spans="1:7" ht="15" customHeight="1">
      <c r="A23" s="6" t="s">
        <v>35</v>
      </c>
      <c r="B23" s="15" t="s">
        <v>36</v>
      </c>
      <c r="C23" s="7" t="s">
        <v>30</v>
      </c>
      <c r="D23" s="18">
        <f>1.063*1772.0198917179</f>
        <v>1883.6571448961276</v>
      </c>
      <c r="E23" s="17">
        <f t="shared" si="0"/>
        <v>1.0009081785979887E-2</v>
      </c>
      <c r="F23" s="48"/>
    </row>
    <row r="24" spans="1:7" ht="15" customHeight="1">
      <c r="A24" s="6" t="s">
        <v>37</v>
      </c>
      <c r="B24" s="15" t="s">
        <v>38</v>
      </c>
      <c r="C24" s="7" t="s">
        <v>39</v>
      </c>
      <c r="D24" s="18">
        <f>1.063*757.938354224135</f>
        <v>805.68847054025548</v>
      </c>
      <c r="E24" s="17">
        <f t="shared" si="0"/>
        <v>4.281140980198472E-3</v>
      </c>
    </row>
    <row r="25" spans="1:7" ht="38.25">
      <c r="A25" s="6" t="s">
        <v>129</v>
      </c>
      <c r="B25" s="8" t="s">
        <v>40</v>
      </c>
      <c r="C25" s="19"/>
      <c r="D25" s="11">
        <f>1.063*558791.49</f>
        <v>593995.35386999999</v>
      </c>
      <c r="E25" s="10">
        <f t="shared" si="0"/>
        <v>3.1562793120213732</v>
      </c>
    </row>
    <row r="26" spans="1:7" ht="13.5">
      <c r="A26" s="6" t="s">
        <v>41</v>
      </c>
      <c r="B26" s="20" t="s">
        <v>42</v>
      </c>
      <c r="C26" s="21"/>
      <c r="D26" s="18">
        <f>1.063*242457.708873035</f>
        <v>257732.54453203621</v>
      </c>
      <c r="E26" s="17">
        <f t="shared" si="0"/>
        <v>1.3694987562463796</v>
      </c>
    </row>
    <row r="27" spans="1:7" ht="25.5" customHeight="1">
      <c r="A27" s="6" t="s">
        <v>43</v>
      </c>
      <c r="B27" s="15" t="s">
        <v>44</v>
      </c>
      <c r="C27" s="23" t="s">
        <v>45</v>
      </c>
      <c r="D27" s="18">
        <f>1.063*99599.0578590134</f>
        <v>105873.79850413123</v>
      </c>
      <c r="E27" s="17">
        <f t="shared" si="0"/>
        <v>0.56257557862454877</v>
      </c>
    </row>
    <row r="28" spans="1:7" ht="25.5" customHeight="1">
      <c r="A28" s="6" t="s">
        <v>46</v>
      </c>
      <c r="B28" s="15" t="s">
        <v>47</v>
      </c>
      <c r="C28" s="23" t="s">
        <v>48</v>
      </c>
      <c r="D28" s="18">
        <f>1.063*129222.138388088</f>
        <v>137363.13310653754</v>
      </c>
      <c r="E28" s="17">
        <f t="shared" si="0"/>
        <v>0.7298986640785905</v>
      </c>
    </row>
    <row r="29" spans="1:7" ht="25.5" customHeight="1">
      <c r="A29" s="6" t="s">
        <v>49</v>
      </c>
      <c r="B29" s="15" t="s">
        <v>50</v>
      </c>
      <c r="C29" s="23" t="s">
        <v>51</v>
      </c>
      <c r="D29" s="18">
        <f>1.063*10342.9801305514</f>
        <v>10994.587878776138</v>
      </c>
      <c r="E29" s="17">
        <f t="shared" si="0"/>
        <v>5.8421315991600921E-2</v>
      </c>
    </row>
    <row r="30" spans="1:7" ht="38.25" customHeight="1">
      <c r="A30" s="6" t="s">
        <v>52</v>
      </c>
      <c r="B30" s="15" t="s">
        <v>53</v>
      </c>
      <c r="C30" s="23" t="s">
        <v>39</v>
      </c>
      <c r="D30" s="18">
        <f>1.063*617.105454473014</f>
        <v>655.98309810481385</v>
      </c>
      <c r="E30" s="17">
        <f t="shared" si="0"/>
        <v>3.485660061302511E-3</v>
      </c>
    </row>
    <row r="31" spans="1:7" ht="38.25" customHeight="1">
      <c r="A31" s="6" t="s">
        <v>54</v>
      </c>
      <c r="B31" s="15" t="s">
        <v>55</v>
      </c>
      <c r="C31" s="23" t="s">
        <v>56</v>
      </c>
      <c r="D31" s="18">
        <f>1.063*521.488271888274</f>
        <v>554.34203301723517</v>
      </c>
      <c r="E31" s="17">
        <f t="shared" si="0"/>
        <v>2.945575717380263E-3</v>
      </c>
    </row>
    <row r="32" spans="1:7" ht="25.5" customHeight="1">
      <c r="A32" s="6" t="s">
        <v>57</v>
      </c>
      <c r="B32" s="15" t="s">
        <v>58</v>
      </c>
      <c r="C32" s="23" t="s">
        <v>26</v>
      </c>
      <c r="D32" s="18">
        <f>1.063*1564.48422637992</f>
        <v>1663.046732641855</v>
      </c>
      <c r="E32" s="17">
        <f t="shared" si="0"/>
        <v>8.8368367916746623E-3</v>
      </c>
    </row>
    <row r="33" spans="1:7" ht="38.25" customHeight="1">
      <c r="A33" s="6" t="s">
        <v>59</v>
      </c>
      <c r="B33" s="15" t="s">
        <v>60</v>
      </c>
      <c r="C33" s="23" t="s">
        <v>61</v>
      </c>
      <c r="D33" s="18">
        <f>1.063*575.042434850373</f>
        <v>611.2701082459464</v>
      </c>
      <c r="E33" s="17">
        <f t="shared" si="0"/>
        <v>3.2480711913716338E-3</v>
      </c>
    </row>
    <row r="34" spans="1:7" ht="15" customHeight="1">
      <c r="A34" s="6" t="s">
        <v>62</v>
      </c>
      <c r="B34" s="15" t="s">
        <v>63</v>
      </c>
      <c r="C34" s="23" t="s">
        <v>64</v>
      </c>
      <c r="D34" s="18">
        <f>1.063*15.412107789745</f>
        <v>16.383070580498934</v>
      </c>
      <c r="E34" s="17">
        <f t="shared" si="0"/>
        <v>8.7053789905453988E-5</v>
      </c>
    </row>
    <row r="35" spans="1:7" ht="13.5">
      <c r="A35" s="6" t="s">
        <v>65</v>
      </c>
      <c r="B35" s="20" t="s">
        <v>66</v>
      </c>
      <c r="C35" s="24"/>
      <c r="D35" s="18">
        <f>1.063*316333.781126965</f>
        <v>336262.80933796382</v>
      </c>
      <c r="E35" s="17">
        <f t="shared" si="0"/>
        <v>1.7867805557749936</v>
      </c>
      <c r="F35" s="48"/>
    </row>
    <row r="36" spans="1:7" ht="38.25" customHeight="1">
      <c r="A36" s="6" t="s">
        <v>67</v>
      </c>
      <c r="B36" s="15" t="s">
        <v>68</v>
      </c>
      <c r="C36" s="23" t="s">
        <v>69</v>
      </c>
      <c r="D36" s="18">
        <f>1.063*127148.410844499</f>
        <v>135158.76072770244</v>
      </c>
      <c r="E36" s="17">
        <f t="shared" si="0"/>
        <v>0.71818541600353691</v>
      </c>
      <c r="F36" s="47"/>
    </row>
    <row r="37" spans="1:7" ht="25.5" customHeight="1">
      <c r="A37" s="6" t="s">
        <v>70</v>
      </c>
      <c r="B37" s="15" t="s">
        <v>71</v>
      </c>
      <c r="C37" s="23" t="s">
        <v>72</v>
      </c>
      <c r="D37" s="18">
        <f>1.063*9908.10891608569</f>
        <v>10532.319777799088</v>
      </c>
      <c r="E37" s="17">
        <f t="shared" si="0"/>
        <v>5.5964988287663039E-2</v>
      </c>
    </row>
    <row r="38" spans="1:7" ht="15" customHeight="1">
      <c r="A38" s="6" t="s">
        <v>73</v>
      </c>
      <c r="B38" s="15" t="s">
        <v>74</v>
      </c>
      <c r="C38" s="23" t="s">
        <v>75</v>
      </c>
      <c r="D38" s="18">
        <f>1.063*113771.390281442</f>
        <v>120938.98786917284</v>
      </c>
      <c r="E38" s="17">
        <f t="shared" si="0"/>
        <v>0.6426266181062007</v>
      </c>
    </row>
    <row r="39" spans="1:7" ht="39.75" customHeight="1">
      <c r="A39" s="6" t="s">
        <v>76</v>
      </c>
      <c r="B39" s="15" t="s">
        <v>77</v>
      </c>
      <c r="C39" s="23" t="s">
        <v>25</v>
      </c>
      <c r="D39" s="18">
        <f>1.063*72.2056758328677</f>
        <v>76.754633410338357</v>
      </c>
      <c r="E39" s="17">
        <f t="shared" si="0"/>
        <v>4.0784672801978775E-4</v>
      </c>
    </row>
    <row r="40" spans="1:7" ht="19.5" customHeight="1">
      <c r="A40" s="6" t="s">
        <v>78</v>
      </c>
      <c r="B40" s="15" t="s">
        <v>79</v>
      </c>
      <c r="C40" s="22" t="s">
        <v>26</v>
      </c>
      <c r="D40" s="18">
        <f>1.063*861.247536690814</f>
        <v>915.50613150233517</v>
      </c>
      <c r="E40" s="17">
        <f t="shared" si="0"/>
        <v>4.8646728363500747E-3</v>
      </c>
    </row>
    <row r="41" spans="1:7" ht="15" customHeight="1">
      <c r="A41" s="6" t="s">
        <v>80</v>
      </c>
      <c r="B41" s="15" t="s">
        <v>81</v>
      </c>
      <c r="C41" s="22" t="s">
        <v>22</v>
      </c>
      <c r="D41" s="18">
        <f>1.063*861.517143762831</f>
        <v>915.79272381988926</v>
      </c>
      <c r="E41" s="17">
        <f t="shared" si="0"/>
        <v>4.8661956856400346E-3</v>
      </c>
      <c r="F41" s="48"/>
      <c r="G41" s="48"/>
    </row>
    <row r="42" spans="1:7" ht="15" customHeight="1">
      <c r="A42" s="6" t="s">
        <v>82</v>
      </c>
      <c r="B42" s="15" t="s">
        <v>63</v>
      </c>
      <c r="C42" s="22" t="s">
        <v>64</v>
      </c>
      <c r="D42" s="18">
        <f>1.063*19.4607286528503</f>
        <v>20.686754557979867</v>
      </c>
      <c r="E42" s="17">
        <f t="shared" si="0"/>
        <v>1.0992203056609356E-4</v>
      </c>
    </row>
    <row r="43" spans="1:7" s="50" customFormat="1" ht="22.5" customHeight="1">
      <c r="A43" s="12" t="s">
        <v>83</v>
      </c>
      <c r="B43" s="25" t="s">
        <v>84</v>
      </c>
      <c r="C43" s="26" t="s">
        <v>85</v>
      </c>
      <c r="D43" s="18">
        <f>1.063*63691.44</f>
        <v>67704.000719999996</v>
      </c>
      <c r="E43" s="17">
        <f t="shared" si="0"/>
        <v>0.35975489609702282</v>
      </c>
      <c r="F43" s="49"/>
    </row>
    <row r="44" spans="1:7" ht="41.25" customHeight="1">
      <c r="A44" s="6" t="s">
        <v>113</v>
      </c>
      <c r="B44" s="28" t="s">
        <v>86</v>
      </c>
      <c r="C44" s="8" t="s">
        <v>131</v>
      </c>
      <c r="D44" s="11">
        <f>1.1*201103.58</f>
        <v>221213.93799999999</v>
      </c>
      <c r="E44" s="10">
        <f t="shared" si="0"/>
        <v>1.1754519147181537</v>
      </c>
    </row>
    <row r="45" spans="1:7" ht="40.5" customHeight="1">
      <c r="A45" s="6" t="s">
        <v>114</v>
      </c>
      <c r="B45" s="27" t="s">
        <v>87</v>
      </c>
      <c r="C45" s="15" t="s">
        <v>88</v>
      </c>
      <c r="D45" s="11">
        <f>1.1*277862.4</f>
        <v>305648.64000000007</v>
      </c>
      <c r="E45" s="10">
        <f t="shared" si="0"/>
        <v>1.6241077861875037</v>
      </c>
    </row>
    <row r="46" spans="1:7" ht="25.5" customHeight="1">
      <c r="A46" s="6" t="s">
        <v>115</v>
      </c>
      <c r="B46" s="27" t="s">
        <v>89</v>
      </c>
      <c r="C46" s="15" t="s">
        <v>90</v>
      </c>
      <c r="D46" s="11">
        <f>1.1*131324.91</f>
        <v>144457.40100000001</v>
      </c>
      <c r="E46" s="10">
        <f t="shared" si="0"/>
        <v>0.7675950717022999</v>
      </c>
    </row>
    <row r="47" spans="1:7" ht="26.25" customHeight="1">
      <c r="A47" s="6" t="s">
        <v>116</v>
      </c>
      <c r="B47" s="27" t="s">
        <v>91</v>
      </c>
      <c r="C47" s="15" t="s">
        <v>92</v>
      </c>
      <c r="D47" s="11">
        <f>1.1*10724.66</f>
        <v>11797.126</v>
      </c>
      <c r="E47" s="10">
        <f t="shared" si="0"/>
        <v>6.2685717139899719E-2</v>
      </c>
    </row>
    <row r="48" spans="1:7" ht="25.5" customHeight="1">
      <c r="A48" s="6" t="s">
        <v>117</v>
      </c>
      <c r="B48" s="27" t="s">
        <v>93</v>
      </c>
      <c r="C48" s="15" t="s">
        <v>94</v>
      </c>
      <c r="D48" s="11">
        <f>1.1*426154.08</f>
        <v>468769.48800000007</v>
      </c>
      <c r="E48" s="10">
        <f t="shared" si="0"/>
        <v>2.4908737542163757</v>
      </c>
    </row>
    <row r="49" spans="1:6" ht="30" customHeight="1">
      <c r="A49" s="6" t="s">
        <v>118</v>
      </c>
      <c r="B49" s="27" t="s">
        <v>95</v>
      </c>
      <c r="C49" s="15"/>
      <c r="D49" s="11">
        <f>1.063*12*5482</f>
        <v>69928.392000000007</v>
      </c>
      <c r="E49" s="10">
        <f t="shared" si="0"/>
        <v>0.37157451746807035</v>
      </c>
    </row>
    <row r="50" spans="1:6" ht="51" customHeight="1">
      <c r="A50" s="6" t="s">
        <v>119</v>
      </c>
      <c r="B50" s="27" t="s">
        <v>96</v>
      </c>
      <c r="C50" s="15"/>
      <c r="D50" s="11">
        <f>12*3743*1.18</f>
        <v>53000.88</v>
      </c>
      <c r="E50" s="10">
        <f t="shared" si="0"/>
        <v>0.28162776017190694</v>
      </c>
    </row>
    <row r="51" spans="1:6" ht="38.25">
      <c r="A51" s="29"/>
      <c r="B51" s="30" t="s">
        <v>98</v>
      </c>
      <c r="C51" s="19"/>
      <c r="D51" s="31">
        <f>D13+D14+D15+D16+D25+D44+D45+D46+D47+D48+D49+D50</f>
        <v>3111393.6416199999</v>
      </c>
      <c r="E51" s="31">
        <f t="shared" si="0"/>
        <v>16.532835347310339</v>
      </c>
      <c r="F51" s="48"/>
    </row>
    <row r="52" spans="1:6" ht="191.25">
      <c r="A52" s="12" t="s">
        <v>120</v>
      </c>
      <c r="B52" s="13" t="s">
        <v>99</v>
      </c>
      <c r="C52" s="53" t="s">
        <v>100</v>
      </c>
      <c r="D52" s="31">
        <f>D51*20%*1.18</f>
        <v>734288.89942231996</v>
      </c>
      <c r="E52" s="31">
        <f t="shared" si="0"/>
        <v>3.9017491419652397</v>
      </c>
    </row>
    <row r="53" spans="1:6" ht="63.75">
      <c r="A53" s="32"/>
      <c r="B53" s="30" t="s">
        <v>101</v>
      </c>
      <c r="C53" s="33"/>
      <c r="D53" s="11">
        <f>D51+D52</f>
        <v>3845682.54104232</v>
      </c>
      <c r="E53" s="31">
        <f t="shared" si="0"/>
        <v>20.434584489275579</v>
      </c>
      <c r="F53" s="48"/>
    </row>
    <row r="54" spans="1:6" ht="15" customHeight="1">
      <c r="A54" s="77" t="s">
        <v>121</v>
      </c>
      <c r="B54" s="78"/>
      <c r="C54" s="78"/>
      <c r="D54" s="78"/>
      <c r="E54" s="79"/>
      <c r="F54" s="48"/>
    </row>
    <row r="55" spans="1:6" ht="41.25" customHeight="1">
      <c r="A55" s="34" t="s">
        <v>124</v>
      </c>
      <c r="B55" s="30" t="s">
        <v>102</v>
      </c>
      <c r="C55" s="35"/>
      <c r="D55" s="11">
        <f>E55*12*C6</f>
        <v>188194.80000000002</v>
      </c>
      <c r="E55" s="10">
        <v>1</v>
      </c>
    </row>
    <row r="56" spans="1:6" ht="25.5">
      <c r="A56" s="6" t="s">
        <v>125</v>
      </c>
      <c r="B56" s="27" t="s">
        <v>97</v>
      </c>
      <c r="C56" s="8" t="s">
        <v>94</v>
      </c>
      <c r="D56" s="11">
        <f>351846.26*1.2*1.1</f>
        <v>464437.06320000003</v>
      </c>
      <c r="E56" s="10">
        <f>D56/12/C7</f>
        <v>2.5406230003216552</v>
      </c>
    </row>
    <row r="57" spans="1:6" ht="33.75">
      <c r="A57" s="6" t="s">
        <v>126</v>
      </c>
      <c r="B57" s="36" t="s">
        <v>122</v>
      </c>
      <c r="C57" s="51" t="s">
        <v>123</v>
      </c>
      <c r="D57" s="37">
        <f>972*87</f>
        <v>84564</v>
      </c>
      <c r="E57" s="37">
        <f>D57/12/C6</f>
        <v>0.44934291489456663</v>
      </c>
    </row>
    <row r="58" spans="1:6">
      <c r="A58" s="38"/>
      <c r="B58" s="39"/>
      <c r="C58" s="40"/>
      <c r="D58" s="41"/>
      <c r="E58" s="41"/>
    </row>
    <row r="59" spans="1:6">
      <c r="B59" s="42"/>
      <c r="C59" s="42"/>
    </row>
    <row r="60" spans="1:6">
      <c r="B60" s="45" t="s">
        <v>103</v>
      </c>
      <c r="C60" s="42"/>
      <c r="D60" s="43" t="s">
        <v>104</v>
      </c>
    </row>
    <row r="61" spans="1:6">
      <c r="B61" s="42"/>
      <c r="C61" s="42"/>
    </row>
    <row r="62" spans="1:6">
      <c r="B62" s="45" t="s">
        <v>105</v>
      </c>
      <c r="C62" s="42"/>
      <c r="D62" s="52" t="s">
        <v>127</v>
      </c>
    </row>
    <row r="63" spans="1:6">
      <c r="B63" s="42"/>
      <c r="C63" s="42"/>
    </row>
    <row r="64" spans="1:6" ht="39.75" customHeight="1">
      <c r="B64" s="69" t="s">
        <v>106</v>
      </c>
      <c r="C64" s="70"/>
      <c r="D64" s="70"/>
      <c r="E64" s="70"/>
    </row>
    <row r="65" spans="2:5" ht="28.5" customHeight="1">
      <c r="B65" s="71" t="s">
        <v>107</v>
      </c>
      <c r="C65" s="72"/>
      <c r="D65" s="72"/>
      <c r="E65" s="72"/>
    </row>
    <row r="66" spans="2:5">
      <c r="B66" s="42"/>
      <c r="C66" s="42"/>
    </row>
    <row r="67" spans="2:5">
      <c r="B67" s="42"/>
      <c r="C67" s="42"/>
    </row>
    <row r="68" spans="2:5">
      <c r="B68" s="42"/>
      <c r="C68" s="42"/>
    </row>
    <row r="69" spans="2:5">
      <c r="B69" s="42"/>
      <c r="C69" s="42"/>
    </row>
    <row r="70" spans="2:5">
      <c r="B70" s="42"/>
      <c r="C70" s="42"/>
    </row>
    <row r="71" spans="2:5">
      <c r="B71" s="42"/>
      <c r="C71" s="42"/>
    </row>
    <row r="72" spans="2:5">
      <c r="B72" s="42"/>
      <c r="C72" s="42"/>
    </row>
    <row r="73" spans="2:5">
      <c r="B73" s="42"/>
      <c r="C73" s="42"/>
    </row>
    <row r="74" spans="2:5">
      <c r="B74" s="42"/>
      <c r="C74" s="42"/>
    </row>
    <row r="75" spans="2:5">
      <c r="B75" s="42"/>
      <c r="C75" s="42"/>
    </row>
    <row r="76" spans="2:5">
      <c r="B76" s="42"/>
      <c r="C76" s="42"/>
    </row>
    <row r="77" spans="2:5">
      <c r="B77" s="42"/>
      <c r="C77" s="42"/>
    </row>
    <row r="78" spans="2:5">
      <c r="B78" s="42"/>
      <c r="C78" s="42"/>
    </row>
    <row r="79" spans="2:5">
      <c r="B79" s="42"/>
      <c r="C79" s="42"/>
    </row>
    <row r="80" spans="2:5">
      <c r="B80" s="42"/>
      <c r="C80" s="42"/>
    </row>
    <row r="81" spans="2:3">
      <c r="B81" s="42"/>
      <c r="C81" s="42"/>
    </row>
    <row r="82" spans="2:3">
      <c r="B82" s="42"/>
      <c r="C82" s="42"/>
    </row>
    <row r="83" spans="2:3">
      <c r="B83" s="42"/>
      <c r="C83" s="42"/>
    </row>
    <row r="84" spans="2:3">
      <c r="B84" s="42"/>
      <c r="C84" s="42"/>
    </row>
    <row r="85" spans="2:3">
      <c r="B85" s="42"/>
      <c r="C85" s="42"/>
    </row>
    <row r="86" spans="2:3">
      <c r="B86" s="42"/>
      <c r="C86" s="42"/>
    </row>
    <row r="87" spans="2:3">
      <c r="B87" s="42"/>
      <c r="C87" s="42"/>
    </row>
    <row r="88" spans="2:3">
      <c r="B88" s="42"/>
      <c r="C88" s="42"/>
    </row>
    <row r="89" spans="2:3">
      <c r="B89" s="42"/>
      <c r="C89" s="42"/>
    </row>
    <row r="90" spans="2:3">
      <c r="B90" s="42"/>
      <c r="C90" s="42"/>
    </row>
    <row r="91" spans="2:3">
      <c r="B91" s="42"/>
      <c r="C91" s="42"/>
    </row>
    <row r="92" spans="2:3">
      <c r="B92" s="42"/>
      <c r="C92" s="42"/>
    </row>
    <row r="93" spans="2:3">
      <c r="B93" s="42"/>
      <c r="C93" s="42"/>
    </row>
    <row r="94" spans="2:3">
      <c r="B94" s="42"/>
      <c r="C94" s="42"/>
    </row>
    <row r="95" spans="2:3">
      <c r="B95" s="42"/>
      <c r="C95" s="42"/>
    </row>
    <row r="96" spans="2:3">
      <c r="B96" s="42"/>
      <c r="C96" s="42"/>
    </row>
    <row r="97" spans="2:3">
      <c r="B97" s="42"/>
      <c r="C97" s="42"/>
    </row>
    <row r="98" spans="2:3">
      <c r="B98" s="42"/>
      <c r="C98" s="42"/>
    </row>
    <row r="99" spans="2:3">
      <c r="B99" s="42"/>
      <c r="C99" s="42"/>
    </row>
    <row r="100" spans="2:3">
      <c r="B100" s="42"/>
      <c r="C100" s="42"/>
    </row>
    <row r="101" spans="2:3">
      <c r="B101" s="42"/>
      <c r="C101" s="42"/>
    </row>
    <row r="102" spans="2:3">
      <c r="B102" s="42"/>
      <c r="C102" s="42"/>
    </row>
  </sheetData>
  <sheetProtection password="ED33" sheet="1" objects="1" scenarios="1"/>
  <mergeCells count="22">
    <mergeCell ref="B64:E64"/>
    <mergeCell ref="B65:E65"/>
    <mergeCell ref="C2:E2"/>
    <mergeCell ref="A11:B11"/>
    <mergeCell ref="A9:B9"/>
    <mergeCell ref="C9:E9"/>
    <mergeCell ref="A10:B10"/>
    <mergeCell ref="C10:E10"/>
    <mergeCell ref="A12:E12"/>
    <mergeCell ref="A54:E54"/>
    <mergeCell ref="C1:E1"/>
    <mergeCell ref="A7:B7"/>
    <mergeCell ref="C7:E7"/>
    <mergeCell ref="A8:B8"/>
    <mergeCell ref="C8:E8"/>
    <mergeCell ref="A5:B5"/>
    <mergeCell ref="C5:E5"/>
    <mergeCell ref="A6:B6"/>
    <mergeCell ref="C6:E6"/>
    <mergeCell ref="A3:E3"/>
    <mergeCell ref="A4:B4"/>
    <mergeCell ref="C4:E4"/>
  </mergeCells>
  <pageMargins left="0.55118110236220474" right="0.35433070866141736" top="0.55118110236220474" bottom="0.35433070866141736" header="0.15748031496062992" footer="0.15748031496062992"/>
  <pageSetup paperSize="9" scale="9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15+6%</vt:lpstr>
      <vt:lpstr>'15+6%'!Область_печати</vt:lpstr>
    </vt:vector>
  </TitlesOfParts>
  <Company>kzhak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buh-e</dc:creator>
  <cp:lastModifiedBy>buh-e</cp:lastModifiedBy>
  <cp:lastPrinted>2014-01-12T08:42:31Z</cp:lastPrinted>
  <dcterms:created xsi:type="dcterms:W3CDTF">2013-12-09T05:54:27Z</dcterms:created>
  <dcterms:modified xsi:type="dcterms:W3CDTF">2014-01-17T04:42:48Z</dcterms:modified>
</cp:coreProperties>
</file>