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84" sheetId="1" r:id="rId1"/>
    <sheet name="Лист2" sheetId="2" r:id="rId2"/>
    <sheet name="Лист3" sheetId="3" r:id="rId3"/>
  </sheets>
  <calcPr calcId="124519"/>
</workbook>
</file>

<file path=xl/calcChain.xml><?xml version="1.0" encoding="utf-8"?>
<calcChain xmlns="http://schemas.openxmlformats.org/spreadsheetml/2006/main">
  <c r="K54" i="1"/>
  <c r="J52"/>
  <c r="K52" s="1"/>
  <c r="I50"/>
  <c r="E50"/>
  <c r="F50" s="1"/>
  <c r="J47"/>
  <c r="K47" s="1"/>
  <c r="I47"/>
  <c r="E47"/>
  <c r="K46"/>
  <c r="I46"/>
  <c r="E46"/>
  <c r="K45"/>
  <c r="I45"/>
  <c r="E45"/>
  <c r="K44"/>
  <c r="I44"/>
  <c r="E44"/>
  <c r="K43"/>
  <c r="J43"/>
  <c r="I43"/>
  <c r="E43"/>
  <c r="K42"/>
  <c r="J42"/>
  <c r="I42"/>
  <c r="E42"/>
  <c r="K41"/>
  <c r="I40"/>
  <c r="E40"/>
  <c r="I39"/>
  <c r="E39"/>
  <c r="I38"/>
  <c r="E38"/>
  <c r="I37"/>
  <c r="E37"/>
  <c r="I36"/>
  <c r="E36"/>
  <c r="I35"/>
  <c r="E35"/>
  <c r="I34"/>
  <c r="E34"/>
  <c r="H33"/>
  <c r="D33"/>
  <c r="I32"/>
  <c r="E32"/>
  <c r="I31"/>
  <c r="E31"/>
  <c r="I30"/>
  <c r="E30"/>
  <c r="I29"/>
  <c r="E29"/>
  <c r="I28"/>
  <c r="E28"/>
  <c r="I27"/>
  <c r="E27"/>
  <c r="I26"/>
  <c r="E26"/>
  <c r="I25"/>
  <c r="E25"/>
  <c r="E24" s="1"/>
  <c r="I24"/>
  <c r="H24"/>
  <c r="H23" s="1"/>
  <c r="D24"/>
  <c r="D23" s="1"/>
  <c r="K23"/>
  <c r="I22"/>
  <c r="E22"/>
  <c r="I21"/>
  <c r="E21"/>
  <c r="I20"/>
  <c r="E20"/>
  <c r="I19"/>
  <c r="E19"/>
  <c r="I18"/>
  <c r="E18"/>
  <c r="I17"/>
  <c r="E17"/>
  <c r="I16"/>
  <c r="E16"/>
  <c r="I15"/>
  <c r="E15"/>
  <c r="K14"/>
  <c r="H14"/>
  <c r="J22" s="1"/>
  <c r="E14"/>
  <c r="D14"/>
  <c r="K13"/>
  <c r="I13"/>
  <c r="E13"/>
  <c r="K12"/>
  <c r="J12" s="1"/>
  <c r="I12"/>
  <c r="E12"/>
  <c r="K11"/>
  <c r="J11" s="1"/>
  <c r="I11"/>
  <c r="E11"/>
  <c r="H48" l="1"/>
  <c r="H51" s="1"/>
  <c r="J33"/>
  <c r="J24"/>
  <c r="I23"/>
  <c r="K40"/>
  <c r="D48"/>
  <c r="D51" s="1"/>
  <c r="E23"/>
  <c r="E48" s="1"/>
  <c r="J48"/>
  <c r="I14"/>
  <c r="K22" s="1"/>
  <c r="J15"/>
  <c r="J16"/>
  <c r="J17"/>
  <c r="J18"/>
  <c r="J19"/>
  <c r="J20"/>
  <c r="J21"/>
  <c r="K24"/>
  <c r="K25"/>
  <c r="K26"/>
  <c r="K27"/>
  <c r="K28"/>
  <c r="K29"/>
  <c r="K30"/>
  <c r="K31"/>
  <c r="K32"/>
  <c r="K33"/>
  <c r="K34"/>
  <c r="K35"/>
  <c r="K36"/>
  <c r="K37"/>
  <c r="K38"/>
  <c r="K39"/>
  <c r="F11" l="1"/>
  <c r="E51"/>
  <c r="F51" s="1"/>
  <c r="K48"/>
  <c r="J49"/>
  <c r="K49" s="1"/>
  <c r="J32"/>
  <c r="J31"/>
  <c r="J30"/>
  <c r="J29"/>
  <c r="J28"/>
  <c r="J27"/>
  <c r="J26"/>
  <c r="J25"/>
  <c r="K20"/>
  <c r="K18"/>
  <c r="K16"/>
  <c r="I48"/>
  <c r="I51" s="1"/>
  <c r="J40"/>
  <c r="J39"/>
  <c r="J38"/>
  <c r="J37"/>
  <c r="J36"/>
  <c r="J35"/>
  <c r="J34"/>
  <c r="K21"/>
  <c r="K19"/>
  <c r="K17"/>
  <c r="K15"/>
  <c r="J50" l="1"/>
  <c r="K50" l="1"/>
  <c r="J51"/>
  <c r="K51" s="1"/>
</calcChain>
</file>

<file path=xl/sharedStrings.xml><?xml version="1.0" encoding="utf-8"?>
<sst xmlns="http://schemas.openxmlformats.org/spreadsheetml/2006/main" count="182" uniqueCount="136">
  <si>
    <t>Приложение №____________</t>
  </si>
  <si>
    <t>к Договору управления многоквартирным домом____</t>
  </si>
  <si>
    <t>Приложение</t>
  </si>
  <si>
    <t>Перечень, периодичность и стоимость работ и услуг по содержанию и ремонту общего имущества                                                                                                                                                    Многоквартирного дома на 2012 год</t>
  </si>
  <si>
    <t>Характеристика МКД</t>
  </si>
  <si>
    <t>12-ти этажный кирпичный многоквартирный дом (от 10 до 30 лет эксплуатации)</t>
  </si>
  <si>
    <t>м-н Горский дом 84</t>
  </si>
  <si>
    <t>ЗА</t>
  </si>
  <si>
    <t>Против</t>
  </si>
  <si>
    <t>Воздержался</t>
  </si>
  <si>
    <t>Количество подъездов</t>
  </si>
  <si>
    <t>Общая площадь помещений собственников</t>
  </si>
  <si>
    <t>Перечень обязательных видов работ и услуг по содержанию и ремонту общего имущества  дома</t>
  </si>
  <si>
    <t>Условия выполнения работ, оказания услуг</t>
  </si>
  <si>
    <r>
      <t xml:space="preserve">Стоимость работ и услуг в </t>
    </r>
    <r>
      <rPr>
        <b/>
        <u/>
        <sz val="11"/>
        <color indexed="8"/>
        <rFont val="Times New Roman"/>
        <family val="1"/>
        <charset val="204"/>
      </rPr>
      <t>год,</t>
    </r>
    <r>
      <rPr>
        <sz val="11"/>
        <color theme="1"/>
        <rFont val="Times New Roman"/>
        <family val="1"/>
        <charset val="204"/>
      </rPr>
      <t xml:space="preserve"> руб.</t>
    </r>
  </si>
  <si>
    <t>Цена работ и услуг на 1 кв.м. площади помещений в месяц, руб.</t>
  </si>
  <si>
    <t>Размер платы за 1 кв.м. площади помещений в месяц, руб.</t>
  </si>
  <si>
    <t>Сумма затрат в год, руб.</t>
  </si>
  <si>
    <t>I</t>
  </si>
  <si>
    <t>СОДЕРЖАНИЕ ОБЩЕГО ИМУЩЕСТВА ДОМА</t>
  </si>
  <si>
    <t>Техническое обслуживание внутридомового инженерного оборудования</t>
  </si>
  <si>
    <t>Проведение технических осмотров, профилактического  ремонта и устранение незначительных неисправностей в системах отопления, водоснабжения, водоотведения, электроснабжения, а также: ремонт, регулировка, наладка и испытание систем центрального отопления; промывка, опрессовка, консервация и расконсервация системы центрального отопления; укрепление трубопроводов, мелкий  ремонт изоляции, проверка исправности канализационных вытяжек и устранение причин при обнаружении их неисправности и т.д.</t>
  </si>
  <si>
    <r>
      <t xml:space="preserve">Для выполнения работ по техническому обслуживанию внутридомового инженерного оборудования  в расчете для указанных домов учтены следующие работники: </t>
    </r>
    <r>
      <rPr>
        <b/>
        <u/>
        <sz val="11"/>
        <color indexed="8"/>
        <rFont val="Times New Roman"/>
        <family val="1"/>
        <charset val="204"/>
      </rPr>
      <t>в кирпичных домах - 0,219 ед.</t>
    </r>
    <r>
      <rPr>
        <sz val="11"/>
        <color indexed="8"/>
        <rFont val="Times New Roman"/>
        <family val="1"/>
        <charset val="204"/>
      </rPr>
      <t xml:space="preserve"> , в том числе:  слесарь-сантехник - 0,19 ед., электромонтер - 0,029 ед., </t>
    </r>
    <r>
      <rPr>
        <b/>
        <u/>
        <sz val="11"/>
        <color indexed="8"/>
        <rFont val="Times New Roman"/>
        <family val="1"/>
        <charset val="204"/>
      </rPr>
      <t>в крупнопанельных блочных домах - 0,262 ед.</t>
    </r>
    <r>
      <rPr>
        <sz val="11"/>
        <color indexed="8"/>
        <rFont val="Times New Roman"/>
        <family val="1"/>
        <charset val="204"/>
      </rPr>
      <t xml:space="preserve">, в том числе: слесарь-сантехник - 0,227 ед., электромонтер - 0,035 ед.  Заработная платы данных работников определена исходя из заработной платы  на 1 ед. - норму по начислению в размере - 12691,98 рублей в месяц </t>
    </r>
  </si>
  <si>
    <t>Техническое обслуживание конструктивных элементов зданий</t>
  </si>
  <si>
    <t>Проведение технических осмотров, профилактического  ремонта, устранение незначительных неисправностей в конструктивных элементах здания, смена и восстановление разбитых стекол;  ремонт и укрепление окон и дверей; очистка кровли от мусора, грязи, снега, наледи, снежных шапок и  сосулек и  т.д.</t>
  </si>
  <si>
    <r>
      <t xml:space="preserve">Для выполнения работ по техническому обслуживанию конструктивных элементов здания в расчете для указанных домов были учтены следующие работники:  </t>
    </r>
    <r>
      <rPr>
        <b/>
        <u/>
        <sz val="11"/>
        <color indexed="8"/>
        <rFont val="Times New Roman"/>
        <family val="1"/>
        <charset val="204"/>
      </rPr>
      <t>- в кирпичных домах - 0,274 ед.,</t>
    </r>
    <r>
      <rPr>
        <sz val="11"/>
        <color indexed="8"/>
        <rFont val="Times New Roman"/>
        <family val="1"/>
        <charset val="204"/>
      </rPr>
      <t xml:space="preserve"> из них: кровельщик - 0,022 ед., маляр - 0,057 ед., плотник - 0,086 ед., штукатур - 0,055 ед., подсобный рабочий - 0,008 ед.электрогазосварщик - 0,046 ед. </t>
    </r>
    <r>
      <rPr>
        <b/>
        <u/>
        <sz val="11"/>
        <color indexed="8"/>
        <rFont val="Times New Roman"/>
        <family val="1"/>
        <charset val="204"/>
      </rPr>
      <t>- в крупнопанельных блочных домах - 0,192 ед.,</t>
    </r>
    <r>
      <rPr>
        <sz val="11"/>
        <color indexed="8"/>
        <rFont val="Times New Roman"/>
        <family val="1"/>
        <charset val="204"/>
      </rPr>
      <t xml:space="preserve"> из них: кровельщик - 0,027 ед., маляр - 0,077 ед., плотник - 0,018 ед., штукатур - 0,006 ед., подсобный рабочий - 0,009 ед., электрогазосварщик - 0,055 ед. Заработная платы данных работников определена исходя из заработной платы  на 1 ед. - норму по начислению в размере - 12691,98 рублей в месяц.  При наличии объема работ можно предусмотреть  следующих работников: изолировщик на гидроизоляции (в панельных домах), каменщик, бетонщик, монтажник по монтажу стальных и железобетонных конструкций (в панельных домах), облицовщик-плиточник, облицовщик синтетическими материалами, слесарь строительный, стекольщик, столяр строительный, что увеличит стоимость работ по техническому обслуживанмию КЭЗ и увеличит размер платы за содержание общего имущества.        </t>
    </r>
  </si>
  <si>
    <t>Аварийно-ремонтное обслуживание</t>
  </si>
  <si>
    <t>круглосуточно на системах водоснабжения, водоотведния, теплоснабжения и энергообеспечения</t>
  </si>
  <si>
    <t>Санитарное содержание лестничных клеток</t>
  </si>
  <si>
    <t>Стоимость  уборки помещений учтена с НДС 18%. В случае если управляющая организация, оказывающая данную услугу, находится на упрощенной системе налогообложения, или если данная услуга предоставляется подрядной организацией,  находящейся на упрощенной системе налогообложения, то ее стоимость  уменьшается на сумму НДС 18%.  Уборочная площадь лестничных клеток, принятая в расчете составлет 1050,0 кв.м. Численность уборщиц помещений на указанную уборочную площадь составляет 1,0 ед. Заработная плата уборщиц помещений принята из расчета размера должностного оклада, определенного исходя из минимальной тарифной ставки рабочего первого разряда для предприятий жилищного хозяйства в размере 4261,20 рублей с учетом премии и выслуги лет в суммарном размере 55,3% и районного коэффициента в размере 25%.  При данных условиях заработная плата уборщицы при выполнении полного объема работ на 1 ед. нормативной численности составляет 8272,05 рублей в месяц. Справочно: При увеличении заработной платы уборщиц на 10% стоимость услуги "уборка помещений" увеличивается на 9,8%. Также при увеличении уборочной площади лестничных клеток увеличивается нормативная численность уборщиц и, следовательно, увеличивается стоимость данной услуги.</t>
  </si>
  <si>
    <t>4.1.</t>
  </si>
  <si>
    <t>влажное подметание лестничных площадок и маршей</t>
  </si>
  <si>
    <t>нижние три этажа - 5 раз в неделю, выше третьего этажа и места перед загрузочными клапанами - 2 раза в неделю</t>
  </si>
  <si>
    <t>4.2.</t>
  </si>
  <si>
    <t>мытье лестничных площадок и маршей</t>
  </si>
  <si>
    <t>1 раз в месяц</t>
  </si>
  <si>
    <t>4.3.</t>
  </si>
  <si>
    <t>мытье пол в кабины лифтов</t>
  </si>
  <si>
    <t>2 раза в неделю</t>
  </si>
  <si>
    <t>4.4.</t>
  </si>
  <si>
    <t>влажная протирка стен, дверей, оконных ограждений, перил, чердачных лестниц, плафонов, почтовых ящикв, шкафов для электросчитков и слаботочных устройств, обметание пыли с потолков</t>
  </si>
  <si>
    <t>1 раз в год</t>
  </si>
  <si>
    <t>4.5.</t>
  </si>
  <si>
    <t>влажная протирка стен, дверей, потолков и пллафонов кабины лифта</t>
  </si>
  <si>
    <t>4.6.</t>
  </si>
  <si>
    <t xml:space="preserve">влажная протирка  подоконников, отопительных приборов, </t>
  </si>
  <si>
    <t>2 раза в год</t>
  </si>
  <si>
    <t>4.7.</t>
  </si>
  <si>
    <t>мытье окон</t>
  </si>
  <si>
    <t>4.8.</t>
  </si>
  <si>
    <t>уборка площадки перед домом</t>
  </si>
  <si>
    <t>1 раз в неделю</t>
  </si>
  <si>
    <t>Уборка земельного участка, входящего в состав общего имущества дома</t>
  </si>
  <si>
    <t>Стоимость  уборки дворовой территории  учтена с НДС 18%. В случае если управляющая организация, оказывающая данную услугу, находится на упрощенной системе налогообложения, или если данная услуга предоставляется подрядной организацией,  находящейся на упрощенной системе налогообложения, то ее стоимость  уменьшается на сумму НДС 18%. Уборочная площадь дворовой территории принятая в расчете составляет: асфальт 1 класса - 140 кв.м., асфальт 2 класса - 300 кв.м., асфальт 3 класса - 1100 кв.м., грунт 2 класса - 700 кв.м., газоны - 2000 кв.м. Численность дворников дворовой территори на указанную уборочную площадь составляет 1,0 ед. Заработная плата дворников принята из расчета размера должностного оклада, определенного исходя из минимальной тарифной ставки рабочего первого разряда для предприятий жилищного хозяйства в размере 4261,20 рублей с учетом премии и выслуги лет в суммарном размере 55,3% и районного коэффициента в размере 25%. При данных условиях заработная плата дворника при выполнении полного объема работ на 1 ед. нормативной численности составляет 8272,05 рублей в месяц. Справочно:  При увеличении заработной платы дворника на 10% стоимость услуги "уборка дворовой территории" увеличивается на 9,2%. Также при увеличении уборочной площади дворовой территории увеличивается нормативная численность дворников и, следовательно, увеличивается стоимость данной услуги.</t>
  </si>
  <si>
    <t>5.1.</t>
  </si>
  <si>
    <t>холодный период</t>
  </si>
  <si>
    <t>5.1.1.</t>
  </si>
  <si>
    <t>подметание территории</t>
  </si>
  <si>
    <t>асфальт  1 класса - 1 раз в двое суток, асфальт 2 и 3 класса - 1 раз в сутки</t>
  </si>
  <si>
    <t>5.1.2.</t>
  </si>
  <si>
    <t>сдвигание свежевыпавшего снега в дни сильных снегопадов</t>
  </si>
  <si>
    <t xml:space="preserve"> 2 раза в сутки в дни сильных снегопадов</t>
  </si>
  <si>
    <t>5.1.3.</t>
  </si>
  <si>
    <t>посыпка территории пескосмесью</t>
  </si>
  <si>
    <t xml:space="preserve"> в дни гололеда не менее 1 раза в день</t>
  </si>
  <si>
    <t>5.1.4.</t>
  </si>
  <si>
    <t>очистка от наледи и льда крышек люков и пожарных колодцев</t>
  </si>
  <si>
    <t>5.1.5.</t>
  </si>
  <si>
    <t>очистка участков территории от снега и наледи при механизированной уборке</t>
  </si>
  <si>
    <t>6 раз в холодный период</t>
  </si>
  <si>
    <t>5.1.6.</t>
  </si>
  <si>
    <t>очистка контейнерной площадки</t>
  </si>
  <si>
    <t>5 раз в неделю</t>
  </si>
  <si>
    <t>5.1.7.</t>
  </si>
  <si>
    <t>сметание снега со ступеней и площадки перед входом в подъезд</t>
  </si>
  <si>
    <t>4 раза в неделю</t>
  </si>
  <si>
    <t>5.1.8.</t>
  </si>
  <si>
    <t>протирка указателей</t>
  </si>
  <si>
    <t>2 раза за период</t>
  </si>
  <si>
    <t>5.2.</t>
  </si>
  <si>
    <t>теплый период</t>
  </si>
  <si>
    <t>5.2.1.</t>
  </si>
  <si>
    <t>подметание территории с дни без осадков или в дни с осадками до 2 см</t>
  </si>
  <si>
    <t>асфальт  1 класса - 1 раз в двое суток, грунт 2 класса и асфальт 2 и 3 класса - 1 раз в сутки</t>
  </si>
  <si>
    <t>5.2.2.</t>
  </si>
  <si>
    <t>частичная уборка территории в дни с осадками более 2 см</t>
  </si>
  <si>
    <t xml:space="preserve">асфальт  1, 2 и 3 класса - 50 % территории  1 раз в двое суток </t>
  </si>
  <si>
    <t>5.2.3.</t>
  </si>
  <si>
    <t>уборка газонов</t>
  </si>
  <si>
    <t>1 раз в двое суток</t>
  </si>
  <si>
    <t>5.2.4.</t>
  </si>
  <si>
    <t>подметание ступеней и площадок перед входом в подъезд</t>
  </si>
  <si>
    <t>5.2.5.</t>
  </si>
  <si>
    <t>уборка контейнерной площадки</t>
  </si>
  <si>
    <t>5.2.6.</t>
  </si>
  <si>
    <t xml:space="preserve">уборка приямков </t>
  </si>
  <si>
    <t>5.2.7.</t>
  </si>
  <si>
    <t>5.2.8.</t>
  </si>
  <si>
    <t>озеленение</t>
  </si>
  <si>
    <t>в течении летнего периода</t>
  </si>
  <si>
    <t>Механизированная уборка  дворовой территории</t>
  </si>
  <si>
    <t xml:space="preserve">Стоимость  механизированной уборки дворовой территории  учтена с НДС 18%. В случае если управляющая организация, оказывающая данную услугу, находится на упрощенной системе налогообложения, или если данная услуга предоставляется подрядной организацией,  находящейся на упрощенной системе налогообложения, то ее стоимость  уменьшается на сумму НДС 18%. </t>
  </si>
  <si>
    <t>Сбор, вывоз и утилизация крупногабаритных бытовых отходов</t>
  </si>
  <si>
    <t>по мере необходимости (1 раз в неделю)</t>
  </si>
  <si>
    <t xml:space="preserve">Стоимость  услуг по вывозу и утилизации крупногабаритных бытовых отходов учтена с НДС 18%. В случае если управляющая организация, оказывающая данную услугу, находится на упрощенной системе налогообложения, или если данная услуга предоставляется подрядной организацией,  находящейся на упрощенной системе налогообложения, то ее стоимость  уменьшается на сумму НДС 18%. </t>
  </si>
  <si>
    <t>Сбор, вывоз и утилизация твердых бытовых отходов</t>
  </si>
  <si>
    <t>не реже одного раза в сутки</t>
  </si>
  <si>
    <t xml:space="preserve">Стоимость  услуг по сбору, вывозу и утилизации твердых бытовых отходов учтена с НДС 18%. В случае если управляющая организация, оказывающая данную услугу, находится на упрощенной системе налогообложения, или если данная услуга предоставляется подрядной организацией,  находящейся на упрощенной системе налогообложения, то ее стоимость  уменьшается на сумму НДС 18%. </t>
  </si>
  <si>
    <t>Дератизация, дезинсекция</t>
  </si>
  <si>
    <t>дератизация - 1 раз в квартал, дезинсекция - 2 раза в год</t>
  </si>
  <si>
    <t xml:space="preserve">Стоимость  услуг по дератизации и дезинсекции учтена с НДС 18%. В случае если данная услуга предоставляется специализированной организацией,  которая находится на упрощенной системе налогообложения, то ее стоимость  уменьшается на сумму НДС 18%. </t>
  </si>
  <si>
    <t>Обслуживание  лифтов</t>
  </si>
  <si>
    <t>ежемесячно, согласно договору со специализированной организацией</t>
  </si>
  <si>
    <t xml:space="preserve">Стоимость  услуг по обслуживанию лифтов учтена с НДС 18%. В случае если данная услуга предоставляется специализированной организацией,  которая находится на упрощенной системе налогообложения, то ее стоимость  уменьшается на сумму НДС 18%. </t>
  </si>
  <si>
    <r>
      <t xml:space="preserve">Техническое обслуживание общедомовых приборов учета </t>
    </r>
    <r>
      <rPr>
        <sz val="11"/>
        <color indexed="8"/>
        <rFont val="Times New Roman"/>
        <family val="1"/>
        <charset val="204"/>
      </rPr>
      <t>(тепловая энергия, горячее и холодное вводоснабжение)</t>
    </r>
  </si>
  <si>
    <t xml:space="preserve">Стоимость  услуг по обслуживанию общедомовых приборов учета учтена с НДС 18%. В случае если данная услуга предоставляется специализированной организацией,  которая находится на упрощенной системе налогообложения, то ее стоимость  уменьшается на сумму НДС 18%. </t>
  </si>
  <si>
    <t>ИТОГО  содержание общего имущества в многоквартирном доме</t>
  </si>
  <si>
    <t>Непредвиденные расходы 3%</t>
  </si>
  <si>
    <t>УПРАВЛЕНИЕ МНОГОКВАРТИРНЫМ ДОМОМ</t>
  </si>
  <si>
    <t xml:space="preserve">Планирование работ по содержанию и ремонту общего имущества дома; планирование финансовых и технических ресурсов;  осуществление ситематического контроля над качеством услуг и работ подрядных организаций и за исполнением договорных обязательств; проведение оплаты работ и услуг подрядных организаций в соответствии с заключенными договорами за надлежеащее качество работ и услуг, сбор платежей с нанимателей и собственников помещение, в т.ч. за коммунальные услуги, взискание задолженности по оплате ЖКУ; ведение технической документациипо МКД, работа с населением, в т.ч. рассмотрение обращений и жалоб по качеству обслуживания; выполнение диспетчерских функций по риему заявок от населения и функций, связанных с регистрацией граждан и др. </t>
  </si>
  <si>
    <t>Планирование работ по содержанию и ремонту общего имущества дома; планирование финансовых и технических ресурсов;  осуществление ситематического контроля над качеством услуг и работ подрядных организаций и за исполнением договорных обязательств; проведение оплаты работ и услуг подрядных организаций в соответствии с заключенными договорами за надлежеащее качество работ и услуг, сбор платежей с нанимателей и собственников помещение, в т.ч. за коммунальные услуги, взискание задолженности по оплате ЖКУ; ведение технической документациипо МКД, работа с населением, в т.ч. рассмотрение обращений и жалоб по качеству обслуживания; выполнение диспетчерских функций по приему заявок от населения и функций, связанных с регистрацией граждан.</t>
  </si>
  <si>
    <t>Стоимость услуги по управлению многоквартирным домом  учтена в размере 10% от общей стоимости работ и услуг по содержанию и ремонту общего имущества в многоквартирном доме. При  включении в перечень работ и услуг текущего и (или) капитального ремонта стоимость услуги по управлению многоквартирным домом учитывается  в размере 10% от общей  стоимости работ по содержанию, текущему  и (или) капитальному ремонту общего имущества в многоквартирном доме</t>
  </si>
  <si>
    <t xml:space="preserve">ВСЕГО управление многоквартирным домом и содержание общего имущества в многоквартирном доме </t>
  </si>
  <si>
    <t>1.</t>
  </si>
  <si>
    <r>
      <t xml:space="preserve">Замена ламп накаливания на энергосберегающие </t>
    </r>
    <r>
      <rPr>
        <sz val="10"/>
        <color theme="1"/>
        <rFont val="Times New Roman"/>
        <family val="1"/>
        <charset val="204"/>
      </rPr>
      <t>(Согласно закона №261 от 18.11.2009г. "Об энергосбережении и о повышении энергетической эффективности" Ст.12 п.4 )-932шт.</t>
    </r>
  </si>
  <si>
    <t>2.</t>
  </si>
  <si>
    <t>Обслуживание и восстановление ППА</t>
  </si>
  <si>
    <t>3.</t>
  </si>
  <si>
    <r>
      <t xml:space="preserve">Вознаграждение уполномоченного лица (совет дома)                                                                                                                                                                                                                                             </t>
    </r>
    <r>
      <rPr>
        <sz val="10"/>
        <color theme="1"/>
        <rFont val="Times New Roman"/>
        <family val="1"/>
        <charset val="204"/>
      </rPr>
      <t>Представление интересов собственников дома, доведение информации до каждого собственника многоквартирного дома предложений управляющей компании по содержанию и ремонтов дома, ведение протоколов собраний, решение других организационных вопросов, с кв.м</t>
    </r>
  </si>
  <si>
    <t>Директор ООО "КЖЭК "Горский"</t>
  </si>
  <si>
    <t>С.В. Занина</t>
  </si>
  <si>
    <t>Экономист</t>
  </si>
  <si>
    <t>К.Е. Матросова</t>
  </si>
  <si>
    <r>
      <rPr>
        <u/>
        <sz val="11"/>
        <color theme="1"/>
        <rFont val="Times New Roman"/>
        <family val="1"/>
        <charset val="204"/>
      </rPr>
      <t>Примечание:</t>
    </r>
    <r>
      <rPr>
        <sz val="11"/>
        <color theme="1"/>
        <rFont val="Times New Roman"/>
        <family val="1"/>
        <charset val="204"/>
      </rPr>
      <t xml:space="preserve"> Уважаемые собственники, согласно ст.156 п.7 ЖК Вам необходимо  провести общее собрание по утверждению перечня, периодичности и стоимости работ и услуг по содержанию и ремонту общего имущества Многоквартирного дома на 2012 год.                                                                                                                                                                                                                                                                                                                                                                                                   </t>
    </r>
  </si>
  <si>
    <t>В случае не утверждения общим собранием тарифа на 2013 год Управляющая Компания по истечению 30 календарных дней производит начисление за текущее содержание в соответствии с данным тарифом.</t>
  </si>
  <si>
    <r>
      <t xml:space="preserve">Решение собственника помещения на общем собрании собственников                                                                                                                                                                             </t>
    </r>
    <r>
      <rPr>
        <sz val="11"/>
        <color indexed="8"/>
        <rFont val="Times New Roman"/>
        <family val="1"/>
        <charset val="204"/>
      </rPr>
      <t>Форма проведения собрания - заочное голосование.                                                                                                                                                                                                                                                            Ф.И.О.собственника помещения  _______________________________________________________№ помещения______________Общая площадь помещения_________ Количество голосов,принадлежащих собственнику__________Документ подтверждающий право собственнности на помещение_______________________________ Вопрос поставленный на повестку дня данного собрания: 1.Утвердить перечень, периодичность  и стоимость работ и услуг по содержанию и ремонту общего имущества Многоквартирного дома на 2013 год</t>
    </r>
  </si>
</sst>
</file>

<file path=xl/styles.xml><?xml version="1.0" encoding="utf-8"?>
<styleSheet xmlns="http://schemas.openxmlformats.org/spreadsheetml/2006/main">
  <numFmts count="3">
    <numFmt numFmtId="164" formatCode="0.0"/>
    <numFmt numFmtId="165" formatCode="0.0000"/>
    <numFmt numFmtId="166" formatCode="0.000"/>
  </numFmts>
  <fonts count="27">
    <font>
      <sz val="11"/>
      <color theme="1"/>
      <name val="Calibri"/>
      <family val="2"/>
      <charset val="204"/>
      <scheme val="minor"/>
    </font>
    <font>
      <sz val="11"/>
      <color theme="1"/>
      <name val="Times New Roman"/>
      <family val="1"/>
      <charset val="204"/>
    </font>
    <font>
      <b/>
      <sz val="14"/>
      <color indexed="8"/>
      <name val="Times New Roman"/>
      <family val="1"/>
      <charset val="204"/>
    </font>
    <font>
      <b/>
      <sz val="11"/>
      <color theme="1"/>
      <name val="Times New Roman"/>
      <family val="1"/>
      <charset val="204"/>
    </font>
    <font>
      <sz val="12"/>
      <color indexed="8"/>
      <name val="Times New Roman"/>
      <family val="1"/>
      <charset val="204"/>
    </font>
    <font>
      <sz val="11"/>
      <color indexed="8"/>
      <name val="Times New Roman"/>
      <family val="1"/>
      <charset val="204"/>
    </font>
    <font>
      <b/>
      <sz val="11"/>
      <color indexed="8"/>
      <name val="Times New Roman"/>
      <family val="1"/>
      <charset val="204"/>
    </font>
    <font>
      <sz val="11"/>
      <color indexed="10"/>
      <name val="Times New Roman"/>
      <family val="1"/>
      <charset val="204"/>
    </font>
    <font>
      <b/>
      <u/>
      <sz val="11"/>
      <color indexed="8"/>
      <name val="Times New Roman"/>
      <family val="1"/>
      <charset val="204"/>
    </font>
    <font>
      <sz val="10"/>
      <color indexed="8"/>
      <name val="Times New Roman"/>
      <family val="1"/>
      <charset val="204"/>
    </font>
    <font>
      <b/>
      <sz val="13"/>
      <color indexed="8"/>
      <name val="Times New Roman"/>
      <family val="1"/>
      <charset val="204"/>
    </font>
    <font>
      <b/>
      <sz val="13"/>
      <color theme="1"/>
      <name val="Times New Roman"/>
      <family val="1"/>
      <charset val="204"/>
    </font>
    <font>
      <sz val="9"/>
      <color indexed="8"/>
      <name val="Times New Roman"/>
      <family val="1"/>
      <charset val="204"/>
    </font>
    <font>
      <b/>
      <i/>
      <sz val="11"/>
      <color indexed="8"/>
      <name val="Times New Roman"/>
      <family val="1"/>
      <charset val="204"/>
    </font>
    <font>
      <sz val="11"/>
      <color rgb="FFFF0000"/>
      <name val="Times New Roman"/>
      <family val="1"/>
      <charset val="204"/>
    </font>
    <font>
      <b/>
      <sz val="13"/>
      <color indexed="10"/>
      <name val="Times New Roman"/>
      <family val="1"/>
      <charset val="204"/>
    </font>
    <font>
      <sz val="10"/>
      <color theme="1"/>
      <name val="Times New Roman"/>
      <family val="1"/>
      <charset val="204"/>
    </font>
    <font>
      <b/>
      <sz val="12"/>
      <color theme="1"/>
      <name val="Times New Roman"/>
      <family val="1"/>
      <charset val="204"/>
    </font>
    <font>
      <sz val="12"/>
      <name val="Times New Roman"/>
      <family val="1"/>
      <charset val="204"/>
    </font>
    <font>
      <sz val="12"/>
      <color theme="1"/>
      <name val="Times New Roman"/>
      <family val="1"/>
      <charset val="204"/>
    </font>
    <font>
      <sz val="13"/>
      <color indexed="8"/>
      <name val="Times New Roman"/>
      <family val="1"/>
      <charset val="204"/>
    </font>
    <font>
      <b/>
      <sz val="11"/>
      <color indexed="10"/>
      <name val="Times New Roman"/>
      <family val="1"/>
      <charset val="204"/>
    </font>
    <font>
      <sz val="14"/>
      <color theme="1"/>
      <name val="Times New Roman"/>
      <family val="1"/>
      <charset val="204"/>
    </font>
    <font>
      <sz val="14"/>
      <name val="Times New Roman"/>
      <family val="1"/>
      <charset val="204"/>
    </font>
    <font>
      <sz val="14"/>
      <color indexed="10"/>
      <name val="Times New Roman"/>
      <family val="1"/>
      <charset val="204"/>
    </font>
    <font>
      <b/>
      <sz val="14"/>
      <color indexed="10"/>
      <name val="Times New Roman"/>
      <family val="1"/>
      <charset val="204"/>
    </font>
    <font>
      <u/>
      <sz val="11"/>
      <color theme="1"/>
      <name val="Times New Roman"/>
      <family val="1"/>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1">
    <xf numFmtId="0" fontId="0" fillId="0" borderId="0"/>
  </cellStyleXfs>
  <cellXfs count="124">
    <xf numFmtId="0" fontId="0" fillId="0" borderId="0" xfId="0"/>
    <xf numFmtId="0" fontId="1" fillId="0" borderId="0" xfId="0" applyFont="1" applyFill="1" applyAlignment="1" applyProtection="1">
      <alignment horizontal="center" vertical="center"/>
      <protection hidden="1"/>
    </xf>
    <xf numFmtId="0" fontId="2" fillId="0" borderId="0" xfId="0" applyFont="1" applyFill="1" applyBorder="1" applyAlignment="1" applyProtection="1">
      <alignment horizontal="center" vertical="center" wrapText="1"/>
      <protection hidden="1"/>
    </xf>
    <xf numFmtId="0" fontId="1" fillId="0" borderId="0" xfId="0" applyFont="1" applyFill="1" applyProtection="1">
      <protection hidden="1"/>
    </xf>
    <xf numFmtId="0" fontId="3" fillId="0" borderId="0" xfId="0" applyFont="1" applyFill="1" applyProtection="1">
      <protection hidden="1"/>
    </xf>
    <xf numFmtId="0" fontId="2" fillId="0" borderId="1" xfId="0" applyFont="1" applyFill="1" applyBorder="1" applyAlignment="1" applyProtection="1">
      <alignment horizontal="center" vertical="center" wrapText="1"/>
      <protection hidden="1"/>
    </xf>
    <xf numFmtId="0" fontId="7" fillId="0" borderId="0" xfId="0" applyFont="1" applyFill="1" applyProtection="1">
      <protection hidden="1"/>
    </xf>
    <xf numFmtId="0" fontId="3" fillId="0" borderId="2" xfId="0" applyFont="1" applyFill="1" applyBorder="1" applyAlignment="1" applyProtection="1">
      <alignment horizontal="center" vertical="center" wrapText="1"/>
      <protection hidden="1"/>
    </xf>
    <xf numFmtId="0" fontId="1" fillId="0" borderId="2" xfId="0" applyFont="1" applyFill="1" applyBorder="1" applyAlignment="1" applyProtection="1">
      <alignment horizontal="center" vertical="center" wrapText="1"/>
      <protection hidden="1"/>
    </xf>
    <xf numFmtId="0" fontId="1" fillId="0" borderId="2" xfId="0" applyFont="1" applyFill="1" applyBorder="1" applyAlignment="1" applyProtection="1">
      <alignment horizontal="center" wrapText="1"/>
      <protection hidden="1"/>
    </xf>
    <xf numFmtId="0" fontId="3" fillId="0" borderId="2" xfId="0" applyFont="1" applyFill="1" applyBorder="1" applyAlignment="1" applyProtection="1">
      <alignment horizontal="center" vertical="center"/>
      <protection hidden="1"/>
    </xf>
    <xf numFmtId="4" fontId="1" fillId="0" borderId="2" xfId="0" applyNumberFormat="1" applyFont="1" applyFill="1" applyBorder="1" applyAlignment="1" applyProtection="1">
      <alignment horizontal="center" vertical="center"/>
      <protection hidden="1"/>
    </xf>
    <xf numFmtId="0" fontId="1" fillId="0" borderId="2" xfId="0" applyFont="1" applyFill="1" applyBorder="1" applyAlignment="1" applyProtection="1">
      <alignment horizontal="center" vertical="center"/>
      <protection hidden="1"/>
    </xf>
    <xf numFmtId="0" fontId="6" fillId="0" borderId="2" xfId="0" applyFont="1" applyFill="1" applyBorder="1" applyAlignment="1" applyProtection="1">
      <alignment horizontal="center" vertical="center" wrapText="1"/>
      <protection hidden="1"/>
    </xf>
    <xf numFmtId="0" fontId="9" fillId="0" borderId="2" xfId="0" applyNumberFormat="1" applyFont="1" applyFill="1" applyBorder="1" applyAlignment="1" applyProtection="1">
      <alignment horizontal="center" vertical="center" wrapText="1"/>
      <protection hidden="1"/>
    </xf>
    <xf numFmtId="2" fontId="6" fillId="0" borderId="2" xfId="0" applyNumberFormat="1" applyFont="1" applyFill="1" applyBorder="1" applyAlignment="1" applyProtection="1">
      <alignment horizontal="center" vertical="center" wrapText="1"/>
      <protection hidden="1"/>
    </xf>
    <xf numFmtId="2" fontId="3" fillId="0" borderId="2" xfId="0" applyNumberFormat="1" applyFont="1" applyFill="1" applyBorder="1" applyAlignment="1" applyProtection="1">
      <alignment horizontal="center" vertical="center" wrapText="1"/>
      <protection hidden="1"/>
    </xf>
    <xf numFmtId="4" fontId="3" fillId="0" borderId="2" xfId="0" applyNumberFormat="1" applyFont="1" applyFill="1" applyBorder="1" applyAlignment="1" applyProtection="1">
      <alignment horizontal="center" vertical="center" wrapText="1"/>
      <protection hidden="1"/>
    </xf>
    <xf numFmtId="2" fontId="11" fillId="0" borderId="2" xfId="0" applyNumberFormat="1" applyFont="1" applyFill="1" applyBorder="1" applyAlignment="1" applyProtection="1">
      <alignment horizontal="center" vertical="center"/>
      <protection hidden="1"/>
    </xf>
    <xf numFmtId="0" fontId="1" fillId="0" borderId="6" xfId="0" applyFont="1" applyFill="1" applyBorder="1" applyAlignment="1" applyProtection="1">
      <alignment horizontal="center" vertical="center" wrapText="1"/>
      <protection hidden="1"/>
    </xf>
    <xf numFmtId="2" fontId="9" fillId="0" borderId="2" xfId="0" applyNumberFormat="1" applyFont="1" applyFill="1" applyBorder="1" applyAlignment="1" applyProtection="1">
      <alignment horizontal="center" vertical="center" wrapText="1"/>
      <protection hidden="1"/>
    </xf>
    <xf numFmtId="2" fontId="3" fillId="0" borderId="2" xfId="0" applyNumberFormat="1" applyFont="1" applyBorder="1" applyAlignment="1" applyProtection="1">
      <alignment horizontal="center" vertical="center"/>
      <protection hidden="1"/>
    </xf>
    <xf numFmtId="0" fontId="1" fillId="0" borderId="6" xfId="0" applyFont="1" applyFill="1" applyBorder="1" applyAlignment="1" applyProtection="1">
      <alignment vertical="center" wrapText="1"/>
      <protection hidden="1"/>
    </xf>
    <xf numFmtId="2" fontId="6" fillId="0" borderId="2" xfId="0" applyNumberFormat="1" applyFont="1" applyFill="1" applyBorder="1" applyAlignment="1" applyProtection="1">
      <alignment horizontal="center"/>
      <protection hidden="1"/>
    </xf>
    <xf numFmtId="2" fontId="6" fillId="0" borderId="2" xfId="0" applyNumberFormat="1" applyFont="1" applyFill="1" applyBorder="1" applyAlignment="1" applyProtection="1">
      <alignment horizontal="center" wrapText="1"/>
      <protection hidden="1"/>
    </xf>
    <xf numFmtId="0" fontId="12" fillId="0" borderId="2" xfId="0" applyFont="1" applyFill="1" applyBorder="1" applyAlignment="1" applyProtection="1">
      <alignment horizontal="center" vertical="center" wrapText="1"/>
      <protection hidden="1"/>
    </xf>
    <xf numFmtId="2" fontId="5" fillId="0" borderId="2" xfId="0" applyNumberFormat="1" applyFont="1" applyFill="1" applyBorder="1" applyAlignment="1" applyProtection="1">
      <alignment horizontal="center" wrapText="1"/>
      <protection hidden="1"/>
    </xf>
    <xf numFmtId="2" fontId="1" fillId="0" borderId="2" xfId="0" applyNumberFormat="1" applyFont="1" applyFill="1" applyBorder="1" applyAlignment="1" applyProtection="1">
      <alignment horizontal="center"/>
      <protection hidden="1"/>
    </xf>
    <xf numFmtId="4" fontId="1" fillId="0" borderId="2" xfId="0" applyNumberFormat="1" applyFont="1" applyFill="1" applyBorder="1" applyAlignment="1" applyProtection="1">
      <alignment horizontal="center" vertical="center" wrapText="1"/>
      <protection hidden="1"/>
    </xf>
    <xf numFmtId="165" fontId="1" fillId="0" borderId="2" xfId="0" applyNumberFormat="1" applyFont="1" applyBorder="1" applyAlignment="1" applyProtection="1">
      <alignment horizontal="center" vertical="center"/>
      <protection hidden="1"/>
    </xf>
    <xf numFmtId="0" fontId="13" fillId="0" borderId="2" xfId="0" applyFont="1" applyFill="1" applyBorder="1" applyAlignment="1" applyProtection="1">
      <alignment horizontal="center" vertical="center" wrapText="1"/>
      <protection hidden="1"/>
    </xf>
    <xf numFmtId="2" fontId="7" fillId="0" borderId="2" xfId="0" applyNumberFormat="1" applyFont="1" applyFill="1" applyBorder="1" applyAlignment="1" applyProtection="1">
      <alignment horizontal="center"/>
      <protection hidden="1"/>
    </xf>
    <xf numFmtId="2" fontId="1" fillId="0" borderId="2" xfId="0" applyNumberFormat="1" applyFont="1" applyBorder="1" applyAlignment="1" applyProtection="1">
      <alignment horizontal="center" vertical="center"/>
      <protection hidden="1"/>
    </xf>
    <xf numFmtId="0" fontId="5" fillId="0" borderId="2" xfId="0" applyFont="1" applyFill="1" applyBorder="1" applyAlignment="1" applyProtection="1">
      <alignment horizontal="center" vertical="center" wrapText="1"/>
      <protection hidden="1"/>
    </xf>
    <xf numFmtId="164" fontId="1" fillId="0" borderId="2" xfId="0" applyNumberFormat="1" applyFont="1" applyFill="1" applyBorder="1" applyAlignment="1" applyProtection="1">
      <alignment horizontal="center" wrapText="1"/>
      <protection hidden="1"/>
    </xf>
    <xf numFmtId="2" fontId="5" fillId="0" borderId="2" xfId="0" applyNumberFormat="1" applyFont="1" applyFill="1" applyBorder="1" applyAlignment="1" applyProtection="1">
      <alignment horizontal="center" vertical="center" wrapText="1"/>
      <protection hidden="1"/>
    </xf>
    <xf numFmtId="164" fontId="14" fillId="0" borderId="2" xfId="0" applyNumberFormat="1" applyFont="1" applyFill="1" applyBorder="1" applyAlignment="1" applyProtection="1">
      <alignment horizontal="center" wrapText="1"/>
      <protection hidden="1"/>
    </xf>
    <xf numFmtId="166" fontId="1" fillId="0" borderId="2" xfId="0" applyNumberFormat="1" applyFont="1" applyBorder="1" applyAlignment="1" applyProtection="1">
      <alignment horizontal="center" vertical="center"/>
      <protection hidden="1"/>
    </xf>
    <xf numFmtId="0" fontId="1" fillId="0" borderId="4" xfId="0" applyFont="1" applyFill="1" applyBorder="1" applyAlignment="1" applyProtection="1">
      <alignment vertical="center" wrapText="1"/>
      <protection hidden="1"/>
    </xf>
    <xf numFmtId="0" fontId="6" fillId="0" borderId="2" xfId="0" applyFont="1" applyFill="1" applyBorder="1" applyAlignment="1" applyProtection="1">
      <alignment horizontal="left" vertical="center" wrapText="1"/>
      <protection hidden="1"/>
    </xf>
    <xf numFmtId="0" fontId="15" fillId="0" borderId="2" xfId="0" applyFont="1" applyFill="1" applyBorder="1" applyProtection="1">
      <protection hidden="1"/>
    </xf>
    <xf numFmtId="0" fontId="10" fillId="0" borderId="2" xfId="0" applyFont="1" applyFill="1" applyBorder="1" applyAlignment="1" applyProtection="1">
      <alignment vertical="center" wrapText="1"/>
      <protection hidden="1"/>
    </xf>
    <xf numFmtId="2" fontId="10" fillId="0" borderId="2" xfId="0" applyNumberFormat="1" applyFont="1" applyFill="1" applyBorder="1" applyAlignment="1" applyProtection="1">
      <alignment horizontal="center"/>
      <protection hidden="1"/>
    </xf>
    <xf numFmtId="4" fontId="10" fillId="0" borderId="2" xfId="0" applyNumberFormat="1" applyFont="1" applyFill="1" applyBorder="1" applyAlignment="1" applyProtection="1">
      <alignment horizontal="center" vertical="center"/>
      <protection hidden="1"/>
    </xf>
    <xf numFmtId="0" fontId="15" fillId="0" borderId="0" xfId="0" applyFont="1" applyFill="1" applyProtection="1">
      <protection hidden="1"/>
    </xf>
    <xf numFmtId="0" fontId="1" fillId="0" borderId="2" xfId="0" applyFont="1" applyFill="1" applyBorder="1" applyAlignment="1" applyProtection="1">
      <alignment vertical="center"/>
      <protection hidden="1"/>
    </xf>
    <xf numFmtId="0" fontId="1" fillId="0" borderId="5" xfId="0" applyFont="1" applyFill="1" applyBorder="1" applyAlignment="1" applyProtection="1">
      <alignment horizontal="center" vertical="center"/>
      <protection hidden="1"/>
    </xf>
    <xf numFmtId="0" fontId="6" fillId="0" borderId="5" xfId="0" applyFont="1" applyFill="1" applyBorder="1" applyAlignment="1" applyProtection="1">
      <alignment horizontal="center" vertical="center" wrapText="1"/>
      <protection hidden="1"/>
    </xf>
    <xf numFmtId="0" fontId="16" fillId="0" borderId="5" xfId="0" applyFont="1" applyFill="1" applyBorder="1" applyAlignment="1" applyProtection="1">
      <alignment horizontal="center" vertical="center" wrapText="1"/>
      <protection hidden="1"/>
    </xf>
    <xf numFmtId="2" fontId="6" fillId="0" borderId="5" xfId="0" applyNumberFormat="1" applyFont="1" applyFill="1" applyBorder="1" applyAlignment="1" applyProtection="1">
      <alignment horizontal="center" vertical="center" wrapText="1"/>
      <protection hidden="1"/>
    </xf>
    <xf numFmtId="2" fontId="10" fillId="0" borderId="5" xfId="0" applyNumberFormat="1" applyFont="1" applyFill="1" applyBorder="1" applyAlignment="1" applyProtection="1">
      <alignment horizontal="center" vertical="center" wrapText="1"/>
      <protection hidden="1"/>
    </xf>
    <xf numFmtId="4" fontId="10" fillId="0" borderId="5" xfId="0" applyNumberFormat="1" applyFont="1" applyFill="1" applyBorder="1" applyAlignment="1" applyProtection="1">
      <alignment horizontal="center" vertical="center"/>
      <protection hidden="1"/>
    </xf>
    <xf numFmtId="0" fontId="1" fillId="0" borderId="8" xfId="0" applyFont="1" applyFill="1" applyBorder="1" applyAlignment="1" applyProtection="1">
      <alignment horizontal="center" vertical="center" wrapText="1"/>
      <protection hidden="1"/>
    </xf>
    <xf numFmtId="0" fontId="15" fillId="0" borderId="9" xfId="0" applyFont="1" applyFill="1" applyBorder="1" applyAlignment="1" applyProtection="1">
      <alignment horizontal="center" vertical="center"/>
      <protection hidden="1"/>
    </xf>
    <xf numFmtId="0" fontId="10" fillId="0" borderId="10" xfId="0" applyFont="1" applyFill="1" applyBorder="1" applyAlignment="1" applyProtection="1">
      <alignment vertical="center" wrapText="1"/>
      <protection hidden="1"/>
    </xf>
    <xf numFmtId="2" fontId="10" fillId="0" borderId="10" xfId="0" applyNumberFormat="1" applyFont="1" applyFill="1" applyBorder="1" applyAlignment="1" applyProtection="1">
      <alignment horizontal="center" vertical="center"/>
      <protection hidden="1"/>
    </xf>
    <xf numFmtId="2" fontId="11" fillId="0" borderId="10" xfId="0" applyNumberFormat="1" applyFont="1" applyFill="1" applyBorder="1" applyAlignment="1" applyProtection="1">
      <alignment horizontal="center" vertical="center"/>
      <protection hidden="1"/>
    </xf>
    <xf numFmtId="4" fontId="11" fillId="0" borderId="10" xfId="0" applyNumberFormat="1" applyFont="1" applyFill="1" applyBorder="1" applyAlignment="1" applyProtection="1">
      <alignment horizontal="center" vertical="center" wrapText="1"/>
      <protection hidden="1"/>
    </xf>
    <xf numFmtId="0" fontId="1" fillId="0" borderId="11" xfId="0" applyFont="1" applyFill="1" applyBorder="1" applyAlignment="1" applyProtection="1">
      <alignment horizontal="center" vertical="center" wrapText="1"/>
      <protection hidden="1"/>
    </xf>
    <xf numFmtId="0" fontId="1" fillId="0" borderId="12" xfId="0" applyFont="1" applyFill="1" applyBorder="1" applyAlignment="1" applyProtection="1">
      <alignment horizontal="center" vertical="center" wrapText="1"/>
      <protection hidden="1"/>
    </xf>
    <xf numFmtId="0" fontId="1" fillId="0" borderId="13" xfId="0" applyFont="1" applyFill="1" applyBorder="1" applyAlignment="1" applyProtection="1">
      <alignment horizontal="center" vertical="center" wrapText="1"/>
      <protection hidden="1"/>
    </xf>
    <xf numFmtId="0" fontId="1" fillId="0" borderId="14" xfId="0" applyFont="1" applyFill="1" applyBorder="1" applyAlignment="1" applyProtection="1">
      <alignment horizontal="center" vertical="center" wrapText="1"/>
      <protection hidden="1"/>
    </xf>
    <xf numFmtId="0" fontId="15" fillId="0" borderId="0" xfId="0" applyFont="1" applyFill="1" applyAlignment="1" applyProtection="1">
      <alignment horizontal="center" vertical="center"/>
      <protection hidden="1"/>
    </xf>
    <xf numFmtId="0" fontId="17" fillId="0" borderId="15" xfId="0" applyFont="1" applyBorder="1" applyAlignment="1" applyProtection="1">
      <alignment horizontal="center" vertical="center"/>
      <protection hidden="1"/>
    </xf>
    <xf numFmtId="0" fontId="17" fillId="0" borderId="15" xfId="0" applyFont="1" applyFill="1" applyBorder="1" applyAlignment="1" applyProtection="1">
      <alignment vertical="center" wrapText="1"/>
      <protection hidden="1"/>
    </xf>
    <xf numFmtId="4" fontId="4" fillId="0" borderId="15" xfId="0" applyNumberFormat="1" applyFont="1" applyFill="1" applyBorder="1" applyAlignment="1" applyProtection="1">
      <alignment horizontal="center" vertical="center" wrapText="1"/>
      <protection hidden="1"/>
    </xf>
    <xf numFmtId="4" fontId="18" fillId="0" borderId="15" xfId="0" applyNumberFormat="1" applyFont="1" applyBorder="1" applyAlignment="1" applyProtection="1">
      <alignment horizontal="center" vertical="center" wrapText="1"/>
      <protection hidden="1"/>
    </xf>
    <xf numFmtId="0" fontId="17" fillId="0" borderId="15" xfId="0" applyFont="1" applyBorder="1" applyAlignment="1" applyProtection="1">
      <alignment vertical="center"/>
      <protection hidden="1"/>
    </xf>
    <xf numFmtId="4" fontId="19" fillId="0" borderId="15" xfId="0" applyNumberFormat="1" applyFont="1" applyFill="1" applyBorder="1" applyAlignment="1" applyProtection="1">
      <alignment horizontal="center" vertical="center" wrapText="1"/>
      <protection hidden="1"/>
    </xf>
    <xf numFmtId="4" fontId="20" fillId="0" borderId="15" xfId="0" applyNumberFormat="1" applyFont="1" applyFill="1" applyBorder="1" applyAlignment="1" applyProtection="1">
      <alignment horizontal="center" vertical="center"/>
      <protection hidden="1"/>
    </xf>
    <xf numFmtId="0" fontId="7" fillId="0" borderId="15" xfId="0" applyFont="1" applyFill="1" applyBorder="1" applyProtection="1">
      <protection hidden="1"/>
    </xf>
    <xf numFmtId="0" fontId="17" fillId="0" borderId="2" xfId="0" applyFont="1" applyBorder="1" applyAlignment="1" applyProtection="1">
      <alignment horizontal="center" vertical="center"/>
      <protection hidden="1"/>
    </xf>
    <xf numFmtId="0" fontId="17" fillId="0" borderId="2" xfId="0" applyFont="1" applyFill="1" applyBorder="1" applyAlignment="1" applyProtection="1">
      <alignment vertical="center" wrapText="1"/>
      <protection hidden="1"/>
    </xf>
    <xf numFmtId="4" fontId="4" fillId="0" borderId="2" xfId="0" applyNumberFormat="1" applyFont="1" applyFill="1" applyBorder="1" applyAlignment="1" applyProtection="1">
      <alignment horizontal="center" vertical="center" wrapText="1"/>
      <protection hidden="1"/>
    </xf>
    <xf numFmtId="4" fontId="18" fillId="0" borderId="2" xfId="0" applyNumberFormat="1" applyFont="1" applyBorder="1" applyAlignment="1" applyProtection="1">
      <alignment horizontal="center" vertical="center" wrapText="1"/>
      <protection hidden="1"/>
    </xf>
    <xf numFmtId="0" fontId="17" fillId="0" borderId="2" xfId="0" applyFont="1" applyBorder="1" applyAlignment="1" applyProtection="1">
      <alignment vertical="center"/>
      <protection hidden="1"/>
    </xf>
    <xf numFmtId="4" fontId="19" fillId="0" borderId="2" xfId="0" applyNumberFormat="1" applyFont="1" applyFill="1" applyBorder="1" applyAlignment="1" applyProtection="1">
      <alignment horizontal="center" vertical="center" wrapText="1"/>
      <protection hidden="1"/>
    </xf>
    <xf numFmtId="4" fontId="20" fillId="0" borderId="2" xfId="0" applyNumberFormat="1" applyFont="1" applyFill="1" applyBorder="1" applyAlignment="1" applyProtection="1">
      <alignment horizontal="center" vertical="center"/>
      <protection hidden="1"/>
    </xf>
    <xf numFmtId="0" fontId="7" fillId="0" borderId="2" xfId="0" applyFont="1" applyFill="1" applyBorder="1" applyProtection="1">
      <protection hidden="1"/>
    </xf>
    <xf numFmtId="4" fontId="17" fillId="0" borderId="2" xfId="0" applyNumberFormat="1" applyFont="1" applyBorder="1" applyAlignment="1" applyProtection="1">
      <alignment vertical="center" wrapText="1"/>
      <protection hidden="1"/>
    </xf>
    <xf numFmtId="4" fontId="17" fillId="0" borderId="0" xfId="0" applyNumberFormat="1" applyFont="1" applyBorder="1" applyAlignment="1" applyProtection="1">
      <alignment horizontal="center" vertical="center"/>
      <protection hidden="1"/>
    </xf>
    <xf numFmtId="4" fontId="17" fillId="0" borderId="0" xfId="0" applyNumberFormat="1" applyFont="1" applyBorder="1" applyAlignment="1" applyProtection="1">
      <alignment vertical="center" wrapText="1"/>
      <protection hidden="1"/>
    </xf>
    <xf numFmtId="0" fontId="7" fillId="0" borderId="0" xfId="0" applyFont="1" applyFill="1" applyBorder="1" applyProtection="1">
      <protection hidden="1"/>
    </xf>
    <xf numFmtId="0" fontId="21" fillId="0" borderId="0" xfId="0" applyFont="1" applyFill="1" applyBorder="1" applyProtection="1">
      <protection hidden="1"/>
    </xf>
    <xf numFmtId="0" fontId="1" fillId="0" borderId="0" xfId="0" applyFont="1" applyFill="1" applyBorder="1" applyProtection="1">
      <protection hidden="1"/>
    </xf>
    <xf numFmtId="4" fontId="20" fillId="0" borderId="0" xfId="0" applyNumberFormat="1" applyFont="1" applyFill="1" applyBorder="1" applyAlignment="1" applyProtection="1">
      <alignment horizontal="center" vertical="center"/>
      <protection hidden="1"/>
    </xf>
    <xf numFmtId="0" fontId="22" fillId="0" borderId="0" xfId="0" applyFont="1" applyFill="1" applyAlignment="1" applyProtection="1">
      <alignment horizontal="center" vertical="center"/>
      <protection hidden="1"/>
    </xf>
    <xf numFmtId="0" fontId="23" fillId="0" borderId="0" xfId="0" applyFont="1" applyFill="1" applyProtection="1">
      <protection hidden="1"/>
    </xf>
    <xf numFmtId="0" fontId="24" fillId="0" borderId="0" xfId="0" applyFont="1" applyFill="1" applyProtection="1">
      <protection hidden="1"/>
    </xf>
    <xf numFmtId="0" fontId="25" fillId="0" borderId="0" xfId="0" applyFont="1" applyFill="1" applyProtection="1">
      <protection hidden="1"/>
    </xf>
    <xf numFmtId="0" fontId="22" fillId="0" borderId="0" xfId="0" applyFont="1" applyFill="1" applyProtection="1">
      <protection hidden="1"/>
    </xf>
    <xf numFmtId="4" fontId="22" fillId="0" borderId="0" xfId="0" applyNumberFormat="1" applyFont="1" applyFill="1" applyProtection="1">
      <protection hidden="1"/>
    </xf>
    <xf numFmtId="0" fontId="21" fillId="0" borderId="0" xfId="0" applyFont="1" applyFill="1" applyProtection="1">
      <protection hidden="1"/>
    </xf>
    <xf numFmtId="4" fontId="1" fillId="0" borderId="0" xfId="0" applyNumberFormat="1" applyFont="1" applyFill="1" applyProtection="1">
      <protection hidden="1"/>
    </xf>
    <xf numFmtId="0" fontId="1" fillId="0" borderId="0" xfId="0" applyFont="1" applyFill="1" applyAlignment="1" applyProtection="1">
      <alignment horizontal="left" vertical="center"/>
      <protection hidden="1"/>
    </xf>
    <xf numFmtId="0" fontId="1" fillId="0" borderId="0" xfId="0" applyFont="1" applyFill="1" applyAlignment="1" applyProtection="1">
      <alignment horizontal="left" vertical="center" wrapText="1"/>
      <protection hidden="1"/>
    </xf>
    <xf numFmtId="0" fontId="6" fillId="0" borderId="2" xfId="0" applyFont="1" applyFill="1" applyBorder="1" applyAlignment="1" applyProtection="1">
      <alignment horizontal="center" vertical="center" wrapText="1"/>
      <protection hidden="1"/>
    </xf>
    <xf numFmtId="0" fontId="1" fillId="0" borderId="2" xfId="0" applyFont="1" applyFill="1" applyBorder="1" applyAlignment="1" applyProtection="1">
      <alignment horizontal="center" vertical="center" wrapText="1"/>
      <protection hidden="1"/>
    </xf>
    <xf numFmtId="0" fontId="1" fillId="0" borderId="2" xfId="0" applyFont="1" applyFill="1" applyBorder="1" applyAlignment="1" applyProtection="1">
      <alignment horizontal="center" vertical="center"/>
      <protection hidden="1"/>
    </xf>
    <xf numFmtId="0" fontId="1" fillId="0" borderId="5" xfId="0" applyFont="1" applyFill="1" applyBorder="1" applyAlignment="1" applyProtection="1">
      <alignment horizontal="center" vertical="center" wrapText="1"/>
      <protection hidden="1"/>
    </xf>
    <xf numFmtId="0" fontId="1" fillId="0" borderId="7" xfId="0" applyFont="1" applyFill="1" applyBorder="1" applyAlignment="1" applyProtection="1">
      <alignment horizontal="center" vertical="center" wrapText="1"/>
      <protection hidden="1"/>
    </xf>
    <xf numFmtId="2" fontId="10" fillId="0" borderId="2" xfId="0" applyNumberFormat="1" applyFont="1" applyFill="1" applyBorder="1" applyAlignment="1" applyProtection="1">
      <alignment horizontal="center"/>
      <protection hidden="1"/>
    </xf>
    <xf numFmtId="0" fontId="1" fillId="0" borderId="2" xfId="0" applyFont="1" applyBorder="1" applyAlignment="1" applyProtection="1">
      <alignment horizontal="center"/>
      <protection hidden="1"/>
    </xf>
    <xf numFmtId="0" fontId="1" fillId="0" borderId="6" xfId="0" applyFont="1" applyFill="1" applyBorder="1" applyAlignment="1" applyProtection="1">
      <alignment horizontal="center" vertical="center" wrapText="1"/>
      <protection hidden="1"/>
    </xf>
    <xf numFmtId="0" fontId="1" fillId="0" borderId="6" xfId="0" applyFont="1" applyFill="1" applyBorder="1" applyAlignment="1" applyProtection="1">
      <alignment vertical="center" wrapText="1"/>
      <protection hidden="1"/>
    </xf>
    <xf numFmtId="0" fontId="1" fillId="0" borderId="8" xfId="0" applyFont="1" applyFill="1" applyBorder="1" applyAlignment="1" applyProtection="1">
      <alignment horizontal="center" vertical="center" wrapText="1"/>
      <protection hidden="1"/>
    </xf>
    <xf numFmtId="0" fontId="1" fillId="0" borderId="3" xfId="0" applyFont="1" applyFill="1" applyBorder="1" applyAlignment="1" applyProtection="1">
      <alignment vertical="center" wrapText="1"/>
      <protection hidden="1"/>
    </xf>
    <xf numFmtId="0" fontId="1" fillId="0" borderId="4" xfId="0" applyFont="1" applyFill="1" applyBorder="1" applyAlignment="1" applyProtection="1">
      <alignment vertical="center" wrapText="1"/>
      <protection hidden="1"/>
    </xf>
    <xf numFmtId="0" fontId="5" fillId="0" borderId="2" xfId="0" applyFont="1" applyFill="1" applyBorder="1" applyAlignment="1" applyProtection="1">
      <alignment horizontal="center" vertical="center"/>
      <protection hidden="1"/>
    </xf>
    <xf numFmtId="0" fontId="1" fillId="0" borderId="2" xfId="0" applyFont="1" applyFill="1" applyBorder="1" applyAlignment="1" applyProtection="1">
      <alignment horizontal="center"/>
      <protection hidden="1"/>
    </xf>
    <xf numFmtId="0" fontId="5" fillId="0" borderId="2" xfId="0" applyFont="1" applyFill="1" applyBorder="1" applyAlignment="1" applyProtection="1">
      <alignment horizontal="center" vertical="center" wrapText="1"/>
      <protection hidden="1"/>
    </xf>
    <xf numFmtId="0" fontId="1" fillId="0" borderId="2" xfId="0" applyFont="1" applyBorder="1" applyAlignment="1" applyProtection="1">
      <alignment horizontal="center" vertical="center" wrapText="1"/>
      <protection hidden="1"/>
    </xf>
    <xf numFmtId="164" fontId="5" fillId="0" borderId="2" xfId="0" applyNumberFormat="1" applyFont="1" applyFill="1" applyBorder="1" applyAlignment="1" applyProtection="1">
      <alignment horizontal="center" vertical="center" wrapText="1"/>
      <protection hidden="1"/>
    </xf>
    <xf numFmtId="0" fontId="1" fillId="0" borderId="2" xfId="0" applyFont="1" applyBorder="1" applyAlignment="1" applyProtection="1">
      <alignment horizontal="center" vertical="center"/>
      <protection hidden="1"/>
    </xf>
    <xf numFmtId="2" fontId="5" fillId="0" borderId="2" xfId="0" applyNumberFormat="1" applyFont="1" applyFill="1" applyBorder="1" applyAlignment="1" applyProtection="1">
      <alignment horizontal="center" vertical="center" wrapText="1"/>
      <protection hidden="1"/>
    </xf>
    <xf numFmtId="2" fontId="1" fillId="0" borderId="2" xfId="0" applyNumberFormat="1" applyFont="1" applyFill="1" applyBorder="1" applyAlignment="1" applyProtection="1">
      <alignment horizontal="center" vertical="center"/>
      <protection hidden="1"/>
    </xf>
    <xf numFmtId="2" fontId="1" fillId="0" borderId="2" xfId="0" applyNumberFormat="1" applyFont="1" applyBorder="1" applyAlignment="1" applyProtection="1">
      <alignment horizontal="center" vertical="center"/>
      <protection hidden="1"/>
    </xf>
    <xf numFmtId="0" fontId="3" fillId="0" borderId="2" xfId="0" applyFont="1" applyFill="1" applyBorder="1" applyAlignment="1" applyProtection="1">
      <alignment horizontal="center" vertical="center" wrapText="1"/>
      <protection hidden="1"/>
    </xf>
    <xf numFmtId="0" fontId="1" fillId="0" borderId="3" xfId="0" applyFont="1" applyFill="1" applyBorder="1" applyAlignment="1" applyProtection="1">
      <alignment horizontal="center" vertical="center" wrapText="1"/>
      <protection hidden="1"/>
    </xf>
    <xf numFmtId="0" fontId="1" fillId="0" borderId="4"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left" vertical="center" wrapText="1"/>
      <protection hidden="1"/>
    </xf>
    <xf numFmtId="0" fontId="2" fillId="0" borderId="0" xfId="0" applyFont="1" applyFill="1" applyBorder="1" applyAlignment="1" applyProtection="1">
      <alignment horizontal="center" vertical="center" wrapText="1"/>
      <protection hidden="1"/>
    </xf>
    <xf numFmtId="0" fontId="6" fillId="0" borderId="0" xfId="0" applyFont="1" applyFill="1" applyBorder="1" applyAlignment="1" applyProtection="1">
      <alignment horizontal="right" vertical="center" wrapText="1"/>
      <protection hidden="1"/>
    </xf>
    <xf numFmtId="0" fontId="2" fillId="0" borderId="1" xfId="0" applyFont="1" applyFill="1" applyBorder="1" applyAlignment="1" applyProtection="1">
      <alignment horizontal="center" vertical="center" wrapText="1"/>
      <protection hidden="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O99"/>
  <sheetViews>
    <sheetView tabSelected="1" topLeftCell="A3" zoomScale="66" zoomScaleNormal="66" workbookViewId="0">
      <selection activeCell="O10" sqref="O10:O50"/>
    </sheetView>
  </sheetViews>
  <sheetFormatPr defaultRowHeight="15"/>
  <cols>
    <col min="1" max="1" width="7" style="1" customWidth="1"/>
    <col min="2" max="2" width="34.7109375" style="3" customWidth="1"/>
    <col min="3" max="3" width="66.28515625" style="3" hidden="1" customWidth="1"/>
    <col min="4" max="4" width="14.85546875" style="4" hidden="1" customWidth="1"/>
    <col min="5" max="6" width="16" style="3" hidden="1" customWidth="1"/>
    <col min="7" max="7" width="66.42578125" style="3" customWidth="1"/>
    <col min="8" max="8" width="18" style="3" hidden="1" customWidth="1"/>
    <col min="9" max="9" width="16" style="3" hidden="1" customWidth="1"/>
    <col min="10" max="10" width="16" style="93" customWidth="1"/>
    <col min="11" max="11" width="16" style="1" customWidth="1"/>
    <col min="12" max="12" width="118.85546875" style="3" hidden="1" customWidth="1"/>
    <col min="13" max="13" width="11.42578125" style="3" customWidth="1"/>
    <col min="14" max="14" width="11" style="3" customWidth="1"/>
    <col min="15" max="15" width="13.28515625" style="3" customWidth="1"/>
    <col min="16" max="16384" width="9.140625" style="3"/>
  </cols>
  <sheetData>
    <row r="1" spans="1:15" ht="18.75" hidden="1">
      <c r="B1" s="2"/>
      <c r="J1" s="120" t="s">
        <v>0</v>
      </c>
      <c r="K1" s="120"/>
    </row>
    <row r="2" spans="1:15" ht="18.75" hidden="1">
      <c r="B2" s="2"/>
      <c r="J2" s="120" t="s">
        <v>1</v>
      </c>
      <c r="K2" s="120"/>
    </row>
    <row r="3" spans="1:15" ht="86.25" customHeight="1">
      <c r="A3" s="121" t="s">
        <v>135</v>
      </c>
      <c r="B3" s="121"/>
      <c r="C3" s="121"/>
      <c r="D3" s="121"/>
      <c r="E3" s="121"/>
      <c r="F3" s="121"/>
      <c r="G3" s="121"/>
      <c r="H3" s="121"/>
      <c r="I3" s="121"/>
      <c r="J3" s="121"/>
      <c r="K3" s="121"/>
      <c r="L3" s="121"/>
      <c r="M3" s="121"/>
      <c r="N3" s="121"/>
      <c r="O3" s="121"/>
    </row>
    <row r="4" spans="1:15" ht="18.75" hidden="1">
      <c r="B4" s="2"/>
      <c r="J4" s="122" t="s">
        <v>2</v>
      </c>
      <c r="K4" s="122"/>
    </row>
    <row r="5" spans="1:15" ht="45.75" hidden="1" customHeight="1">
      <c r="A5" s="123" t="s">
        <v>3</v>
      </c>
      <c r="B5" s="123"/>
      <c r="C5" s="123"/>
      <c r="D5" s="123"/>
      <c r="E5" s="123"/>
      <c r="F5" s="123"/>
      <c r="G5" s="123"/>
      <c r="H5" s="123"/>
      <c r="I5" s="123"/>
      <c r="J5" s="123"/>
      <c r="K5" s="123"/>
      <c r="L5" s="5"/>
      <c r="M5" s="5"/>
      <c r="N5" s="5"/>
      <c r="O5" s="5"/>
    </row>
    <row r="6" spans="1:15" s="6" customFormat="1" ht="20.25" customHeight="1">
      <c r="A6" s="108" t="s">
        <v>4</v>
      </c>
      <c r="B6" s="109"/>
      <c r="C6" s="96" t="s">
        <v>5</v>
      </c>
      <c r="D6" s="96"/>
      <c r="E6" s="96"/>
      <c r="F6" s="111"/>
      <c r="G6" s="96" t="s">
        <v>6</v>
      </c>
      <c r="H6" s="96"/>
      <c r="I6" s="96"/>
      <c r="J6" s="96"/>
      <c r="K6" s="111"/>
      <c r="L6" s="118"/>
      <c r="M6" s="97" t="s">
        <v>7</v>
      </c>
      <c r="N6" s="97" t="s">
        <v>8</v>
      </c>
      <c r="O6" s="97" t="s">
        <v>9</v>
      </c>
    </row>
    <row r="7" spans="1:15" s="6" customFormat="1">
      <c r="A7" s="108" t="s">
        <v>10</v>
      </c>
      <c r="B7" s="109"/>
      <c r="C7" s="110">
        <v>4</v>
      </c>
      <c r="D7" s="111"/>
      <c r="E7" s="111"/>
      <c r="F7" s="111"/>
      <c r="G7" s="110">
        <v>4</v>
      </c>
      <c r="H7" s="111"/>
      <c r="I7" s="111"/>
      <c r="J7" s="111"/>
      <c r="K7" s="111"/>
      <c r="L7" s="118"/>
      <c r="M7" s="97"/>
      <c r="N7" s="97"/>
      <c r="O7" s="97"/>
    </row>
    <row r="8" spans="1:15" s="6" customFormat="1">
      <c r="A8" s="110" t="s">
        <v>11</v>
      </c>
      <c r="B8" s="109"/>
      <c r="C8" s="112">
        <v>5150</v>
      </c>
      <c r="D8" s="98"/>
      <c r="E8" s="98"/>
      <c r="F8" s="113"/>
      <c r="G8" s="114">
        <v>23329.200000000001</v>
      </c>
      <c r="H8" s="115"/>
      <c r="I8" s="115"/>
      <c r="J8" s="115"/>
      <c r="K8" s="116"/>
      <c r="L8" s="118"/>
      <c r="M8" s="97"/>
      <c r="N8" s="97"/>
      <c r="O8" s="97"/>
    </row>
    <row r="9" spans="1:15" ht="63.75" customHeight="1">
      <c r="A9" s="117" t="s">
        <v>12</v>
      </c>
      <c r="B9" s="109"/>
      <c r="C9" s="7" t="s">
        <v>13</v>
      </c>
      <c r="D9" s="8" t="s">
        <v>14</v>
      </c>
      <c r="E9" s="9" t="s">
        <v>15</v>
      </c>
      <c r="F9" s="9" t="s">
        <v>16</v>
      </c>
      <c r="G9" s="7" t="s">
        <v>13</v>
      </c>
      <c r="H9" s="8" t="s">
        <v>14</v>
      </c>
      <c r="I9" s="9" t="s">
        <v>15</v>
      </c>
      <c r="J9" s="8" t="s">
        <v>17</v>
      </c>
      <c r="K9" s="8" t="s">
        <v>16</v>
      </c>
      <c r="L9" s="118"/>
      <c r="M9" s="97"/>
      <c r="N9" s="97"/>
      <c r="O9" s="97"/>
    </row>
    <row r="10" spans="1:15">
      <c r="A10" s="10" t="s">
        <v>18</v>
      </c>
      <c r="B10" s="96" t="s">
        <v>19</v>
      </c>
      <c r="C10" s="97"/>
      <c r="D10" s="97"/>
      <c r="E10" s="97"/>
      <c r="F10" s="97"/>
      <c r="G10" s="98"/>
      <c r="H10" s="98"/>
      <c r="I10" s="98"/>
      <c r="J10" s="11"/>
      <c r="K10" s="12"/>
      <c r="L10" s="119"/>
      <c r="M10" s="99"/>
      <c r="N10" s="99"/>
      <c r="O10" s="99"/>
    </row>
    <row r="11" spans="1:15" s="6" customFormat="1" ht="102">
      <c r="A11" s="12">
        <v>1</v>
      </c>
      <c r="B11" s="13" t="s">
        <v>20</v>
      </c>
      <c r="C11" s="14" t="s">
        <v>21</v>
      </c>
      <c r="D11" s="15">
        <v>87976.44</v>
      </c>
      <c r="E11" s="15">
        <f>D11/12/5150</f>
        <v>1.4235669902912622</v>
      </c>
      <c r="F11" s="101" t="e">
        <f>E48</f>
        <v>#REF!</v>
      </c>
      <c r="G11" s="14" t="s">
        <v>21</v>
      </c>
      <c r="H11" s="15">
        <v>101306.79</v>
      </c>
      <c r="I11" s="16">
        <f>H11/12/5150</f>
        <v>1.6392684466019418</v>
      </c>
      <c r="J11" s="17">
        <f>(885346.33)/3.16*K11</f>
        <v>541989.57497101661</v>
      </c>
      <c r="K11" s="18">
        <f>3.16/(2.429+1.5388)*2.429</f>
        <v>1.9344825848077021</v>
      </c>
      <c r="L11" s="19" t="s">
        <v>22</v>
      </c>
      <c r="M11" s="100"/>
      <c r="N11" s="100"/>
      <c r="O11" s="100"/>
    </row>
    <row r="12" spans="1:15" s="6" customFormat="1" ht="61.5" customHeight="1">
      <c r="A12" s="12">
        <v>2</v>
      </c>
      <c r="B12" s="13" t="s">
        <v>23</v>
      </c>
      <c r="C12" s="14" t="s">
        <v>24</v>
      </c>
      <c r="D12" s="15">
        <v>114756.45</v>
      </c>
      <c r="E12" s="15">
        <f>D12/12/5150</f>
        <v>1.8569004854368933</v>
      </c>
      <c r="F12" s="102"/>
      <c r="G12" s="14" t="s">
        <v>24</v>
      </c>
      <c r="H12" s="15">
        <v>80017.539999999994</v>
      </c>
      <c r="I12" s="16">
        <f>H12/12/5150</f>
        <v>1.2947822006472491</v>
      </c>
      <c r="J12" s="17">
        <f>(885346.33)/3.16*K12</f>
        <v>343356.75502898329</v>
      </c>
      <c r="K12" s="18">
        <f>3.16/(2.429+1.5388)*1.5388</f>
        <v>1.2255174151922981</v>
      </c>
      <c r="L12" s="19" t="s">
        <v>25</v>
      </c>
      <c r="M12" s="100"/>
      <c r="N12" s="100"/>
      <c r="O12" s="100"/>
    </row>
    <row r="13" spans="1:15" s="6" customFormat="1" ht="28.5">
      <c r="A13" s="12">
        <v>3</v>
      </c>
      <c r="B13" s="13" t="s">
        <v>26</v>
      </c>
      <c r="C13" s="20" t="s">
        <v>27</v>
      </c>
      <c r="D13" s="16">
        <v>35844</v>
      </c>
      <c r="E13" s="15">
        <f>D13/12/5150</f>
        <v>0.57999999999999996</v>
      </c>
      <c r="F13" s="102"/>
      <c r="G13" s="20" t="s">
        <v>27</v>
      </c>
      <c r="H13" s="16">
        <v>35844</v>
      </c>
      <c r="I13" s="16">
        <f>H13/12/5150</f>
        <v>0.57999999999999996</v>
      </c>
      <c r="J13" s="17">
        <v>384079.2</v>
      </c>
      <c r="K13" s="21">
        <f>J13/12/G8</f>
        <v>1.3719544605044323</v>
      </c>
      <c r="L13" s="22"/>
      <c r="M13" s="100"/>
      <c r="N13" s="100"/>
      <c r="O13" s="100"/>
    </row>
    <row r="14" spans="1:15" s="6" customFormat="1" ht="28.5">
      <c r="A14" s="12">
        <v>4</v>
      </c>
      <c r="B14" s="13" t="s">
        <v>28</v>
      </c>
      <c r="C14" s="23"/>
      <c r="D14" s="24">
        <f>D15+D16+D17+D18+D19+D20+D21+D22</f>
        <v>203408.5</v>
      </c>
      <c r="E14" s="24">
        <f>E15+E16+E17+E18+E19+E20+E21+E22</f>
        <v>3.2913996763754048</v>
      </c>
      <c r="F14" s="102"/>
      <c r="G14" s="23"/>
      <c r="H14" s="24">
        <f>H15+H16+H17+H18+H19+H20+H21+H22</f>
        <v>203408.5</v>
      </c>
      <c r="I14" s="16">
        <f>H14/12/5150</f>
        <v>3.2913996763754043</v>
      </c>
      <c r="J14" s="17">
        <v>415745.32</v>
      </c>
      <c r="K14" s="21">
        <f>J14/12/G8</f>
        <v>1.4850677834359229</v>
      </c>
      <c r="L14" s="103" t="s">
        <v>29</v>
      </c>
      <c r="M14" s="100"/>
      <c r="N14" s="100"/>
      <c r="O14" s="100"/>
    </row>
    <row r="15" spans="1:15" s="6" customFormat="1" ht="30">
      <c r="A15" s="12" t="s">
        <v>30</v>
      </c>
      <c r="B15" s="25" t="s">
        <v>31</v>
      </c>
      <c r="C15" s="8" t="s">
        <v>32</v>
      </c>
      <c r="D15" s="26">
        <v>181214.85</v>
      </c>
      <c r="E15" s="26">
        <f t="shared" ref="E15:E23" si="0">D15/12/5150</f>
        <v>2.9322791262135923</v>
      </c>
      <c r="F15" s="102"/>
      <c r="G15" s="8" t="s">
        <v>32</v>
      </c>
      <c r="H15" s="26">
        <v>181214.85</v>
      </c>
      <c r="I15" s="27">
        <f t="shared" ref="I15:I22" si="1">H15/12/5150</f>
        <v>2.9322791262135923</v>
      </c>
      <c r="J15" s="28">
        <f>$J$14/$H$14*H15</f>
        <v>370383.86204117333</v>
      </c>
      <c r="K15" s="29">
        <f>$K$14/$I$14*I15</f>
        <v>1.3230338732903162</v>
      </c>
      <c r="L15" s="104"/>
      <c r="M15" s="100"/>
      <c r="N15" s="100"/>
      <c r="O15" s="100"/>
    </row>
    <row r="16" spans="1:15" s="6" customFormat="1">
      <c r="A16" s="12" t="s">
        <v>33</v>
      </c>
      <c r="B16" s="25" t="s">
        <v>34</v>
      </c>
      <c r="C16" s="8" t="s">
        <v>35</v>
      </c>
      <c r="D16" s="26">
        <v>18670.939999999999</v>
      </c>
      <c r="E16" s="26">
        <f t="shared" si="0"/>
        <v>0.30211877022653721</v>
      </c>
      <c r="F16" s="102"/>
      <c r="G16" s="8" t="s">
        <v>35</v>
      </c>
      <c r="H16" s="26">
        <v>18670.939999999999</v>
      </c>
      <c r="I16" s="27">
        <f t="shared" si="1"/>
        <v>0.30211877022653721</v>
      </c>
      <c r="J16" s="28">
        <f t="shared" ref="J16:J22" si="2">$J$14/$H$14*H16</f>
        <v>38161.413731485161</v>
      </c>
      <c r="K16" s="29">
        <f t="shared" ref="K16:K22" si="3">$K$14/$I$14*I16</f>
        <v>0.13631491053945688</v>
      </c>
      <c r="L16" s="104"/>
      <c r="M16" s="100"/>
      <c r="N16" s="100"/>
      <c r="O16" s="100"/>
    </row>
    <row r="17" spans="1:15" s="6" customFormat="1">
      <c r="A17" s="12" t="s">
        <v>36</v>
      </c>
      <c r="B17" s="25" t="s">
        <v>37</v>
      </c>
      <c r="C17" s="8" t="s">
        <v>38</v>
      </c>
      <c r="D17" s="26">
        <v>533.26</v>
      </c>
      <c r="E17" s="26">
        <f t="shared" si="0"/>
        <v>8.6288025889967642E-3</v>
      </c>
      <c r="F17" s="102"/>
      <c r="G17" s="8" t="s">
        <v>38</v>
      </c>
      <c r="H17" s="26">
        <v>533.26</v>
      </c>
      <c r="I17" s="27">
        <f t="shared" si="1"/>
        <v>8.6288025889967642E-3</v>
      </c>
      <c r="J17" s="28">
        <f t="shared" si="2"/>
        <v>1089.9266714183527</v>
      </c>
      <c r="K17" s="29">
        <f t="shared" si="3"/>
        <v>3.8932849226804207E-3</v>
      </c>
      <c r="L17" s="104"/>
      <c r="M17" s="100"/>
      <c r="N17" s="100"/>
      <c r="O17" s="100"/>
    </row>
    <row r="18" spans="1:15" s="6" customFormat="1" ht="60">
      <c r="A18" s="12" t="s">
        <v>39</v>
      </c>
      <c r="B18" s="25" t="s">
        <v>40</v>
      </c>
      <c r="C18" s="8" t="s">
        <v>41</v>
      </c>
      <c r="D18" s="26">
        <v>1216.8599999999999</v>
      </c>
      <c r="E18" s="26">
        <f t="shared" si="0"/>
        <v>1.9690291262135919E-2</v>
      </c>
      <c r="F18" s="102"/>
      <c r="G18" s="8" t="s">
        <v>41</v>
      </c>
      <c r="H18" s="26">
        <v>1216.8599999999999</v>
      </c>
      <c r="I18" s="27">
        <f t="shared" si="1"/>
        <v>1.9690291262135919E-2</v>
      </c>
      <c r="J18" s="28">
        <f t="shared" si="2"/>
        <v>2487.13229828252</v>
      </c>
      <c r="K18" s="29">
        <f t="shared" si="3"/>
        <v>8.8841891216534068E-3</v>
      </c>
      <c r="L18" s="104"/>
      <c r="M18" s="100"/>
      <c r="N18" s="100"/>
      <c r="O18" s="100"/>
    </row>
    <row r="19" spans="1:15" s="6" customFormat="1" ht="24">
      <c r="A19" s="12" t="s">
        <v>42</v>
      </c>
      <c r="B19" s="25" t="s">
        <v>43</v>
      </c>
      <c r="C19" s="8" t="s">
        <v>35</v>
      </c>
      <c r="D19" s="26">
        <v>339.43</v>
      </c>
      <c r="E19" s="26">
        <f t="shared" si="0"/>
        <v>5.4923948220064727E-3</v>
      </c>
      <c r="F19" s="102"/>
      <c r="G19" s="8" t="s">
        <v>35</v>
      </c>
      <c r="H19" s="26">
        <v>339.43</v>
      </c>
      <c r="I19" s="27">
        <f t="shared" si="1"/>
        <v>5.4923948220064727E-3</v>
      </c>
      <c r="J19" s="28">
        <f>$J$14/$H$14*H19</f>
        <v>693.75878573215971</v>
      </c>
      <c r="K19" s="29">
        <f t="shared" si="3"/>
        <v>2.4781489354262745E-3</v>
      </c>
      <c r="L19" s="104"/>
      <c r="M19" s="100"/>
      <c r="N19" s="100"/>
      <c r="O19" s="100"/>
    </row>
    <row r="20" spans="1:15" s="6" customFormat="1" ht="24">
      <c r="A20" s="12" t="s">
        <v>44</v>
      </c>
      <c r="B20" s="25" t="s">
        <v>45</v>
      </c>
      <c r="C20" s="8" t="s">
        <v>46</v>
      </c>
      <c r="D20" s="26">
        <v>56.19</v>
      </c>
      <c r="E20" s="26">
        <f t="shared" si="0"/>
        <v>9.0922330097087378E-4</v>
      </c>
      <c r="F20" s="102"/>
      <c r="G20" s="8" t="s">
        <v>46</v>
      </c>
      <c r="H20" s="26">
        <v>56.19</v>
      </c>
      <c r="I20" s="27">
        <f t="shared" si="1"/>
        <v>9.0922330097087378E-4</v>
      </c>
      <c r="J20" s="28">
        <f t="shared" si="2"/>
        <v>114.84637825262956</v>
      </c>
      <c r="K20" s="29">
        <f t="shared" si="3"/>
        <v>4.1023830740241689E-4</v>
      </c>
      <c r="L20" s="104"/>
      <c r="M20" s="100"/>
      <c r="N20" s="100"/>
      <c r="O20" s="100"/>
    </row>
    <row r="21" spans="1:15" s="6" customFormat="1">
      <c r="A21" s="12" t="s">
        <v>47</v>
      </c>
      <c r="B21" s="25" t="s">
        <v>48</v>
      </c>
      <c r="C21" s="8" t="s">
        <v>46</v>
      </c>
      <c r="D21" s="26">
        <v>964.45</v>
      </c>
      <c r="E21" s="26">
        <f t="shared" si="0"/>
        <v>1.5605987055016183E-2</v>
      </c>
      <c r="F21" s="102"/>
      <c r="G21" s="8" t="s">
        <v>46</v>
      </c>
      <c r="H21" s="26">
        <v>964.45</v>
      </c>
      <c r="I21" s="27">
        <f t="shared" si="1"/>
        <v>1.5605987055016183E-2</v>
      </c>
      <c r="J21" s="28">
        <f t="shared" si="2"/>
        <v>1971.2331287728882</v>
      </c>
      <c r="K21" s="29">
        <f t="shared" si="3"/>
        <v>7.0413656446745151E-3</v>
      </c>
      <c r="L21" s="104"/>
      <c r="M21" s="100"/>
      <c r="N21" s="100"/>
      <c r="O21" s="100"/>
    </row>
    <row r="22" spans="1:15" s="6" customFormat="1">
      <c r="A22" s="12" t="s">
        <v>49</v>
      </c>
      <c r="B22" s="25" t="s">
        <v>50</v>
      </c>
      <c r="C22" s="8" t="s">
        <v>51</v>
      </c>
      <c r="D22" s="26">
        <v>412.52</v>
      </c>
      <c r="E22" s="26">
        <f t="shared" si="0"/>
        <v>6.6750809061488668E-3</v>
      </c>
      <c r="F22" s="102"/>
      <c r="G22" s="8" t="s">
        <v>51</v>
      </c>
      <c r="H22" s="26">
        <v>412.52</v>
      </c>
      <c r="I22" s="27">
        <f t="shared" si="1"/>
        <v>6.6750809061488668E-3</v>
      </c>
      <c r="J22" s="28">
        <f t="shared" si="2"/>
        <v>843.14696488298171</v>
      </c>
      <c r="K22" s="29">
        <f t="shared" si="3"/>
        <v>3.011772674312956E-3</v>
      </c>
      <c r="L22" s="104"/>
      <c r="M22" s="100"/>
      <c r="N22" s="100"/>
      <c r="O22" s="100"/>
    </row>
    <row r="23" spans="1:15" s="6" customFormat="1" ht="42.75">
      <c r="A23" s="12">
        <v>5</v>
      </c>
      <c r="B23" s="13" t="s">
        <v>52</v>
      </c>
      <c r="C23" s="23"/>
      <c r="D23" s="24">
        <f>D24+D33</f>
        <v>227987.58000000002</v>
      </c>
      <c r="E23" s="15">
        <f t="shared" si="0"/>
        <v>3.689119417475728</v>
      </c>
      <c r="F23" s="102"/>
      <c r="G23" s="23"/>
      <c r="H23" s="24">
        <f>H24+H33</f>
        <v>227987.58000000002</v>
      </c>
      <c r="I23" s="16">
        <f>H23/12/5150</f>
        <v>3.689119417475728</v>
      </c>
      <c r="J23" s="17">
        <v>871357.98</v>
      </c>
      <c r="K23" s="21">
        <f>J23/12/G8</f>
        <v>3.11254415067812</v>
      </c>
      <c r="L23" s="105" t="s">
        <v>53</v>
      </c>
      <c r="M23" s="100"/>
      <c r="N23" s="100"/>
      <c r="O23" s="100"/>
    </row>
    <row r="24" spans="1:15" s="6" customFormat="1">
      <c r="A24" s="12" t="s">
        <v>54</v>
      </c>
      <c r="B24" s="30" t="s">
        <v>55</v>
      </c>
      <c r="C24" s="31"/>
      <c r="D24" s="15">
        <f>D25+D26+D27+D28+D29+D30+D31+D32</f>
        <v>124909.21</v>
      </c>
      <c r="E24" s="15">
        <f>E25+E26+E27+E28+E29+E30+E31+E32</f>
        <v>4.0423692556634299</v>
      </c>
      <c r="F24" s="102"/>
      <c r="G24" s="31"/>
      <c r="H24" s="15">
        <f>H25+H26+H27+H28+H29+H30+H31+H32</f>
        <v>124909.21</v>
      </c>
      <c r="I24" s="16">
        <f>I25+I26+I27+I28+I29+I30+I31+I32</f>
        <v>4.0423692556634299</v>
      </c>
      <c r="J24" s="28">
        <f>(J23/H23*H24)-J41</f>
        <v>454475.78009855008</v>
      </c>
      <c r="K24" s="32">
        <f>$K$23/$I$23*I24</f>
        <v>3.4105843042092459</v>
      </c>
      <c r="L24" s="106"/>
      <c r="M24" s="100"/>
      <c r="N24" s="100"/>
      <c r="O24" s="100"/>
    </row>
    <row r="25" spans="1:15" s="6" customFormat="1" ht="30">
      <c r="A25" s="12" t="s">
        <v>56</v>
      </c>
      <c r="B25" s="33" t="s">
        <v>57</v>
      </c>
      <c r="C25" s="34" t="s">
        <v>58</v>
      </c>
      <c r="D25" s="35">
        <v>51311.38</v>
      </c>
      <c r="E25" s="26">
        <f>D25/6/5150</f>
        <v>1.6605624595469253</v>
      </c>
      <c r="F25" s="102"/>
      <c r="G25" s="34" t="s">
        <v>58</v>
      </c>
      <c r="H25" s="35">
        <v>51311.38</v>
      </c>
      <c r="I25" s="27">
        <f>H25/6/5150</f>
        <v>1.6605624595469253</v>
      </c>
      <c r="J25" s="28">
        <f>$J$24/$H$24*H25</f>
        <v>186693.83509377041</v>
      </c>
      <c r="K25" s="32">
        <f t="shared" ref="K25:K40" si="4">$K$23/$I$23*I25</f>
        <v>1.4010318955288901</v>
      </c>
      <c r="L25" s="106"/>
      <c r="M25" s="100"/>
      <c r="N25" s="100"/>
      <c r="O25" s="100"/>
    </row>
    <row r="26" spans="1:15" s="6" customFormat="1" ht="30">
      <c r="A26" s="12" t="s">
        <v>59</v>
      </c>
      <c r="B26" s="33" t="s">
        <v>60</v>
      </c>
      <c r="C26" s="34" t="s">
        <v>61</v>
      </c>
      <c r="D26" s="35">
        <v>66572.58</v>
      </c>
      <c r="E26" s="26">
        <f t="shared" ref="E26:E32" si="5">D26/6/5150</f>
        <v>2.1544524271844661</v>
      </c>
      <c r="F26" s="102"/>
      <c r="G26" s="34" t="s">
        <v>61</v>
      </c>
      <c r="H26" s="35">
        <v>66572.58</v>
      </c>
      <c r="I26" s="27">
        <f t="shared" ref="I26:I32" si="6">H26/6/5150</f>
        <v>2.1544524271844661</v>
      </c>
      <c r="J26" s="28">
        <f t="shared" ref="J26:J32" si="7">$J$24/$H$24*H26</f>
        <v>242220.93173652393</v>
      </c>
      <c r="K26" s="32">
        <f t="shared" si="4"/>
        <v>1.8177314261991921</v>
      </c>
      <c r="L26" s="106"/>
      <c r="M26" s="100"/>
      <c r="N26" s="100"/>
      <c r="O26" s="100"/>
    </row>
    <row r="27" spans="1:15" s="6" customFormat="1">
      <c r="A27" s="12" t="s">
        <v>62</v>
      </c>
      <c r="B27" s="33" t="s">
        <v>63</v>
      </c>
      <c r="C27" s="34" t="s">
        <v>64</v>
      </c>
      <c r="D27" s="35">
        <v>5328.49</v>
      </c>
      <c r="E27" s="26">
        <f t="shared" si="5"/>
        <v>0.1724430420711974</v>
      </c>
      <c r="F27" s="102"/>
      <c r="G27" s="34" t="s">
        <v>64</v>
      </c>
      <c r="H27" s="35">
        <v>5328.49</v>
      </c>
      <c r="I27" s="27">
        <f t="shared" si="6"/>
        <v>0.1724430420711974</v>
      </c>
      <c r="J27" s="28">
        <f t="shared" si="7"/>
        <v>19387.438680440962</v>
      </c>
      <c r="K27" s="32">
        <f t="shared" si="4"/>
        <v>0.14549178846888813</v>
      </c>
      <c r="L27" s="106"/>
      <c r="M27" s="100"/>
      <c r="N27" s="100"/>
      <c r="O27" s="100"/>
    </row>
    <row r="28" spans="1:15" s="6" customFormat="1" ht="30">
      <c r="A28" s="12" t="s">
        <v>65</v>
      </c>
      <c r="B28" s="33" t="s">
        <v>66</v>
      </c>
      <c r="C28" s="34" t="s">
        <v>51</v>
      </c>
      <c r="D28" s="35">
        <v>317.92</v>
      </c>
      <c r="E28" s="26">
        <f t="shared" si="5"/>
        <v>1.0288673139158577E-2</v>
      </c>
      <c r="F28" s="102"/>
      <c r="G28" s="34" t="s">
        <v>51</v>
      </c>
      <c r="H28" s="35">
        <v>317.92</v>
      </c>
      <c r="I28" s="27">
        <f t="shared" si="6"/>
        <v>1.0288673139158577E-2</v>
      </c>
      <c r="J28" s="28">
        <f t="shared" si="7"/>
        <v>1156.7356803307862</v>
      </c>
      <c r="K28" s="32">
        <f t="shared" si="4"/>
        <v>8.680648624662694E-3</v>
      </c>
      <c r="L28" s="106"/>
      <c r="M28" s="100"/>
      <c r="N28" s="100"/>
      <c r="O28" s="100"/>
    </row>
    <row r="29" spans="1:15" s="6" customFormat="1" ht="45">
      <c r="A29" s="12" t="s">
        <v>67</v>
      </c>
      <c r="B29" s="33" t="s">
        <v>68</v>
      </c>
      <c r="C29" s="34" t="s">
        <v>69</v>
      </c>
      <c r="D29" s="35">
        <v>268.66000000000003</v>
      </c>
      <c r="E29" s="26">
        <f t="shared" si="5"/>
        <v>8.6944983818770232E-3</v>
      </c>
      <c r="F29" s="102"/>
      <c r="G29" s="34" t="s">
        <v>69</v>
      </c>
      <c r="H29" s="35">
        <v>268.66000000000003</v>
      </c>
      <c r="I29" s="27">
        <f t="shared" si="6"/>
        <v>8.6944983818770232E-3</v>
      </c>
      <c r="J29" s="28">
        <f t="shared" si="7"/>
        <v>977.50568658048894</v>
      </c>
      <c r="K29" s="32">
        <f t="shared" si="4"/>
        <v>7.335628647149847E-3</v>
      </c>
      <c r="L29" s="106"/>
      <c r="M29" s="100"/>
      <c r="N29" s="100"/>
      <c r="O29" s="100"/>
    </row>
    <row r="30" spans="1:15" s="6" customFormat="1">
      <c r="A30" s="12" t="s">
        <v>70</v>
      </c>
      <c r="B30" s="33" t="s">
        <v>71</v>
      </c>
      <c r="C30" s="34" t="s">
        <v>72</v>
      </c>
      <c r="D30" s="35">
        <v>805.99</v>
      </c>
      <c r="E30" s="26">
        <f t="shared" si="5"/>
        <v>2.608381877022654E-2</v>
      </c>
      <c r="F30" s="102"/>
      <c r="G30" s="34" t="s">
        <v>72</v>
      </c>
      <c r="H30" s="35">
        <v>805.99</v>
      </c>
      <c r="I30" s="27">
        <f t="shared" si="6"/>
        <v>2.608381877022654E-2</v>
      </c>
      <c r="J30" s="28">
        <f t="shared" si="7"/>
        <v>2932.5534442306566</v>
      </c>
      <c r="K30" s="32">
        <f t="shared" si="4"/>
        <v>2.2007158986511968E-2</v>
      </c>
      <c r="L30" s="106"/>
      <c r="M30" s="100"/>
      <c r="N30" s="100"/>
      <c r="O30" s="100"/>
    </row>
    <row r="31" spans="1:15" s="6" customFormat="1" ht="30">
      <c r="A31" s="12" t="s">
        <v>73</v>
      </c>
      <c r="B31" s="33" t="s">
        <v>74</v>
      </c>
      <c r="C31" s="34" t="s">
        <v>75</v>
      </c>
      <c r="D31" s="35">
        <v>296.25</v>
      </c>
      <c r="E31" s="26">
        <f t="shared" si="5"/>
        <v>9.5873786407766996E-3</v>
      </c>
      <c r="F31" s="102"/>
      <c r="G31" s="34" t="s">
        <v>75</v>
      </c>
      <c r="H31" s="35">
        <v>296.25</v>
      </c>
      <c r="I31" s="27">
        <f t="shared" si="6"/>
        <v>9.5873786407766996E-3</v>
      </c>
      <c r="J31" s="28">
        <f t="shared" si="7"/>
        <v>1077.8904922558988</v>
      </c>
      <c r="K31" s="32">
        <f t="shared" si="4"/>
        <v>8.0889599743845086E-3</v>
      </c>
      <c r="L31" s="106"/>
      <c r="M31" s="100"/>
      <c r="N31" s="100"/>
      <c r="O31" s="100"/>
    </row>
    <row r="32" spans="1:15" s="6" customFormat="1">
      <c r="A32" s="12" t="s">
        <v>76</v>
      </c>
      <c r="B32" s="33" t="s">
        <v>77</v>
      </c>
      <c r="C32" s="34" t="s">
        <v>78</v>
      </c>
      <c r="D32" s="35">
        <v>7.94</v>
      </c>
      <c r="E32" s="26">
        <f t="shared" si="5"/>
        <v>2.5695792880258903E-4</v>
      </c>
      <c r="F32" s="102"/>
      <c r="G32" s="34" t="s">
        <v>78</v>
      </c>
      <c r="H32" s="35">
        <v>7.94</v>
      </c>
      <c r="I32" s="27">
        <f t="shared" si="6"/>
        <v>2.5695792880258903E-4</v>
      </c>
      <c r="J32" s="28">
        <f t="shared" si="7"/>
        <v>28.889284416917597</v>
      </c>
      <c r="K32" s="29">
        <f t="shared" si="4"/>
        <v>2.1679777956662617E-4</v>
      </c>
      <c r="L32" s="106"/>
      <c r="M32" s="100"/>
      <c r="N32" s="100"/>
      <c r="O32" s="100"/>
    </row>
    <row r="33" spans="1:15" s="6" customFormat="1">
      <c r="A33" s="12" t="s">
        <v>79</v>
      </c>
      <c r="B33" s="30" t="s">
        <v>80</v>
      </c>
      <c r="C33" s="36"/>
      <c r="D33" s="15">
        <f>D34+D35+D36+D37+D38+D39+D40</f>
        <v>103078.37</v>
      </c>
      <c r="E33" s="15">
        <v>3.33</v>
      </c>
      <c r="F33" s="102"/>
      <c r="G33" s="36"/>
      <c r="H33" s="15">
        <f>H34+H35+H36+H37+H38+H39+H40</f>
        <v>103078.37</v>
      </c>
      <c r="I33" s="16">
        <v>3.33</v>
      </c>
      <c r="J33" s="28">
        <f>J23/H23*H33+J41</f>
        <v>416882.19990144984</v>
      </c>
      <c r="K33" s="32">
        <f t="shared" si="4"/>
        <v>2.8095517788497646</v>
      </c>
      <c r="L33" s="106"/>
      <c r="M33" s="100"/>
      <c r="N33" s="100"/>
      <c r="O33" s="100"/>
    </row>
    <row r="34" spans="1:15" s="6" customFormat="1" ht="45">
      <c r="A34" s="12" t="s">
        <v>81</v>
      </c>
      <c r="B34" s="33" t="s">
        <v>82</v>
      </c>
      <c r="C34" s="34" t="s">
        <v>83</v>
      </c>
      <c r="D34" s="35">
        <v>51876.7</v>
      </c>
      <c r="E34" s="26">
        <f>D34/6/5150</f>
        <v>1.6788576051779935</v>
      </c>
      <c r="F34" s="102"/>
      <c r="G34" s="34" t="s">
        <v>83</v>
      </c>
      <c r="H34" s="35">
        <v>51876.7</v>
      </c>
      <c r="I34" s="27">
        <f>H34/6/5150</f>
        <v>1.6788576051779935</v>
      </c>
      <c r="J34" s="28">
        <f>($J$33-$J$41)/$H$33*H34</f>
        <v>198270.34666127863</v>
      </c>
      <c r="K34" s="32">
        <f t="shared" si="4"/>
        <v>1.4164676789979842</v>
      </c>
      <c r="L34" s="106"/>
      <c r="M34" s="100"/>
      <c r="N34" s="100"/>
      <c r="O34" s="100"/>
    </row>
    <row r="35" spans="1:15" s="6" customFormat="1" ht="30">
      <c r="A35" s="12" t="s">
        <v>84</v>
      </c>
      <c r="B35" s="33" t="s">
        <v>85</v>
      </c>
      <c r="C35" s="34" t="s">
        <v>86</v>
      </c>
      <c r="D35" s="35">
        <v>4042.52</v>
      </c>
      <c r="E35" s="26">
        <f t="shared" ref="E35:E40" si="8">D35/6/5150</f>
        <v>0.13082588996763753</v>
      </c>
      <c r="F35" s="102"/>
      <c r="G35" s="34" t="s">
        <v>86</v>
      </c>
      <c r="H35" s="35">
        <v>4042.52</v>
      </c>
      <c r="I35" s="27">
        <f t="shared" ref="I35:I40" si="9">H35/6/5150</f>
        <v>0.13082588996763753</v>
      </c>
      <c r="J35" s="28">
        <f t="shared" ref="J35:J40" si="10">($J$33-$J$41)/$H$33*H35</f>
        <v>15450.324361132303</v>
      </c>
      <c r="K35" s="32">
        <f t="shared" si="4"/>
        <v>0.1103790125760299</v>
      </c>
      <c r="L35" s="106"/>
      <c r="M35" s="100"/>
      <c r="N35" s="100"/>
      <c r="O35" s="100"/>
    </row>
    <row r="36" spans="1:15" s="6" customFormat="1">
      <c r="A36" s="12" t="s">
        <v>87</v>
      </c>
      <c r="B36" s="33" t="s">
        <v>88</v>
      </c>
      <c r="C36" s="34" t="s">
        <v>89</v>
      </c>
      <c r="D36" s="35">
        <v>46418.86</v>
      </c>
      <c r="E36" s="26">
        <f t="shared" si="8"/>
        <v>1.5022284789644011</v>
      </c>
      <c r="F36" s="102"/>
      <c r="G36" s="34" t="s">
        <v>89</v>
      </c>
      <c r="H36" s="35">
        <v>46418.86</v>
      </c>
      <c r="I36" s="27">
        <f t="shared" si="9"/>
        <v>1.5022284789644011</v>
      </c>
      <c r="J36" s="28">
        <f t="shared" si="10"/>
        <v>177410.73475801971</v>
      </c>
      <c r="K36" s="32">
        <f t="shared" si="4"/>
        <v>1.2674440526466095</v>
      </c>
      <c r="L36" s="106"/>
      <c r="M36" s="100"/>
      <c r="N36" s="100"/>
      <c r="O36" s="100"/>
    </row>
    <row r="37" spans="1:15" s="6" customFormat="1" ht="30">
      <c r="A37" s="12" t="s">
        <v>90</v>
      </c>
      <c r="B37" s="33" t="s">
        <v>91</v>
      </c>
      <c r="C37" s="34" t="s">
        <v>38</v>
      </c>
      <c r="D37" s="35">
        <v>29.46</v>
      </c>
      <c r="E37" s="26">
        <f t="shared" si="8"/>
        <v>9.5339805825242724E-4</v>
      </c>
      <c r="F37" s="102"/>
      <c r="G37" s="34" t="s">
        <v>38</v>
      </c>
      <c r="H37" s="35">
        <v>29.46</v>
      </c>
      <c r="I37" s="27">
        <f t="shared" si="9"/>
        <v>9.5339805825242724E-4</v>
      </c>
      <c r="J37" s="28">
        <f t="shared" si="10"/>
        <v>112.59475665648102</v>
      </c>
      <c r="K37" s="37">
        <f t="shared" si="4"/>
        <v>8.0439075390841398E-4</v>
      </c>
      <c r="L37" s="106"/>
      <c r="M37" s="100"/>
      <c r="N37" s="100"/>
      <c r="O37" s="100"/>
    </row>
    <row r="38" spans="1:15" s="6" customFormat="1">
      <c r="A38" s="12" t="s">
        <v>92</v>
      </c>
      <c r="B38" s="33" t="s">
        <v>93</v>
      </c>
      <c r="C38" s="34" t="s">
        <v>72</v>
      </c>
      <c r="D38" s="35">
        <v>351.39</v>
      </c>
      <c r="E38" s="26">
        <f t="shared" si="8"/>
        <v>1.1371844660194174E-2</v>
      </c>
      <c r="F38" s="102"/>
      <c r="G38" s="34" t="s">
        <v>72</v>
      </c>
      <c r="H38" s="35">
        <v>351.39</v>
      </c>
      <c r="I38" s="27">
        <f t="shared" si="9"/>
        <v>1.1371844660194174E-2</v>
      </c>
      <c r="J38" s="28">
        <f t="shared" si="10"/>
        <v>1342.9963184494522</v>
      </c>
      <c r="K38" s="32">
        <f t="shared" si="4"/>
        <v>9.5945304486041265E-3</v>
      </c>
      <c r="L38" s="106"/>
      <c r="M38" s="100"/>
      <c r="N38" s="100"/>
      <c r="O38" s="100"/>
    </row>
    <row r="39" spans="1:15" s="6" customFormat="1">
      <c r="A39" s="12" t="s">
        <v>94</v>
      </c>
      <c r="B39" s="33" t="s">
        <v>95</v>
      </c>
      <c r="C39" s="34" t="s">
        <v>35</v>
      </c>
      <c r="D39" s="35">
        <v>351.5</v>
      </c>
      <c r="E39" s="26">
        <f t="shared" si="8"/>
        <v>1.1375404530744338E-2</v>
      </c>
      <c r="F39" s="102"/>
      <c r="G39" s="34" t="s">
        <v>35</v>
      </c>
      <c r="H39" s="35">
        <v>351.5</v>
      </c>
      <c r="I39" s="27">
        <f t="shared" si="9"/>
        <v>1.1375404530744338E-2</v>
      </c>
      <c r="J39" s="28">
        <f t="shared" si="10"/>
        <v>1343.4167333588962</v>
      </c>
      <c r="K39" s="32">
        <f t="shared" si="4"/>
        <v>9.5975339442908193E-3</v>
      </c>
      <c r="L39" s="106"/>
      <c r="M39" s="100"/>
      <c r="N39" s="100"/>
      <c r="O39" s="100"/>
    </row>
    <row r="40" spans="1:15" s="6" customFormat="1">
      <c r="A40" s="12" t="s">
        <v>96</v>
      </c>
      <c r="B40" s="33" t="s">
        <v>77</v>
      </c>
      <c r="C40" s="34" t="s">
        <v>78</v>
      </c>
      <c r="D40" s="35">
        <v>7.94</v>
      </c>
      <c r="E40" s="26">
        <f t="shared" si="8"/>
        <v>2.5695792880258903E-4</v>
      </c>
      <c r="F40" s="102"/>
      <c r="G40" s="34" t="s">
        <v>78</v>
      </c>
      <c r="H40" s="35">
        <v>7.94</v>
      </c>
      <c r="I40" s="27">
        <f t="shared" si="9"/>
        <v>2.5695792880258903E-4</v>
      </c>
      <c r="J40" s="28">
        <f t="shared" si="10"/>
        <v>30.346312554394412</v>
      </c>
      <c r="K40" s="29">
        <f t="shared" si="4"/>
        <v>2.1679777956662617E-4</v>
      </c>
      <c r="L40" s="107"/>
      <c r="M40" s="100"/>
      <c r="N40" s="100"/>
      <c r="O40" s="100"/>
    </row>
    <row r="41" spans="1:15" s="6" customFormat="1">
      <c r="A41" s="12" t="s">
        <v>97</v>
      </c>
      <c r="B41" s="33" t="s">
        <v>98</v>
      </c>
      <c r="C41" s="34"/>
      <c r="D41" s="35"/>
      <c r="E41" s="26"/>
      <c r="F41" s="102"/>
      <c r="G41" s="34" t="s">
        <v>99</v>
      </c>
      <c r="H41" s="35"/>
      <c r="I41" s="27"/>
      <c r="J41" s="28">
        <v>22921.439999999999</v>
      </c>
      <c r="K41" s="37">
        <f>J41/12/G8</f>
        <v>8.1876789602729622E-2</v>
      </c>
      <c r="L41" s="38"/>
      <c r="M41" s="100"/>
      <c r="N41" s="100"/>
      <c r="O41" s="100"/>
    </row>
    <row r="42" spans="1:15" s="6" customFormat="1" ht="60">
      <c r="A42" s="12">
        <v>6</v>
      </c>
      <c r="B42" s="39" t="s">
        <v>100</v>
      </c>
      <c r="C42" s="13" t="s">
        <v>69</v>
      </c>
      <c r="D42" s="15">
        <v>1172.79</v>
      </c>
      <c r="E42" s="15">
        <f t="shared" ref="E42:E47" si="11">D42/12/5150</f>
        <v>1.8977184466019419E-2</v>
      </c>
      <c r="F42" s="102"/>
      <c r="G42" s="13" t="s">
        <v>69</v>
      </c>
      <c r="H42" s="15">
        <v>1172.79</v>
      </c>
      <c r="I42" s="16">
        <f t="shared" ref="I42:I47" si="12">H42/12/5150</f>
        <v>1.8977184466019419E-2</v>
      </c>
      <c r="J42" s="17">
        <f>131164.69+(12000.65*12)</f>
        <v>275172.49</v>
      </c>
      <c r="K42" s="21">
        <f>J42/12/G8</f>
        <v>0.98293301241934283</v>
      </c>
      <c r="L42" s="19" t="s">
        <v>101</v>
      </c>
      <c r="M42" s="100"/>
      <c r="N42" s="100"/>
      <c r="O42" s="100"/>
    </row>
    <row r="43" spans="1:15" s="6" customFormat="1" ht="60">
      <c r="A43" s="12">
        <v>7</v>
      </c>
      <c r="B43" s="39" t="s">
        <v>102</v>
      </c>
      <c r="C43" s="13" t="s">
        <v>103</v>
      </c>
      <c r="D43" s="15">
        <v>44731.95</v>
      </c>
      <c r="E43" s="15">
        <f t="shared" si="11"/>
        <v>0.72381796116504848</v>
      </c>
      <c r="F43" s="102"/>
      <c r="G43" s="13" t="s">
        <v>103</v>
      </c>
      <c r="H43" s="15">
        <v>44731.95</v>
      </c>
      <c r="I43" s="16">
        <f t="shared" si="12"/>
        <v>0.72381796116504848</v>
      </c>
      <c r="J43" s="17">
        <f>27555.91*12</f>
        <v>330670.92</v>
      </c>
      <c r="K43" s="21">
        <f>J43/12/G8</f>
        <v>1.1811768084632135</v>
      </c>
      <c r="L43" s="19" t="s">
        <v>104</v>
      </c>
      <c r="M43" s="100"/>
      <c r="N43" s="100"/>
      <c r="O43" s="100"/>
    </row>
    <row r="44" spans="1:15" s="6" customFormat="1" ht="60">
      <c r="A44" s="12">
        <v>8</v>
      </c>
      <c r="B44" s="39" t="s">
        <v>105</v>
      </c>
      <c r="C44" s="13" t="s">
        <v>106</v>
      </c>
      <c r="D44" s="15">
        <v>85206.3</v>
      </c>
      <c r="E44" s="15">
        <f t="shared" si="11"/>
        <v>1.3787427184466021</v>
      </c>
      <c r="F44" s="102"/>
      <c r="G44" s="13" t="s">
        <v>106</v>
      </c>
      <c r="H44" s="15">
        <v>85206.3</v>
      </c>
      <c r="I44" s="16">
        <f t="shared" si="12"/>
        <v>1.3787427184466021</v>
      </c>
      <c r="J44" s="17">
        <v>268121.7</v>
      </c>
      <c r="K44" s="21">
        <f>J44/12/G8</f>
        <v>0.9577471580680007</v>
      </c>
      <c r="L44" s="19" t="s">
        <v>107</v>
      </c>
      <c r="M44" s="100"/>
      <c r="N44" s="100"/>
      <c r="O44" s="100"/>
    </row>
    <row r="45" spans="1:15" s="6" customFormat="1" ht="45">
      <c r="A45" s="12">
        <v>9</v>
      </c>
      <c r="B45" s="39" t="s">
        <v>108</v>
      </c>
      <c r="C45" s="13" t="s">
        <v>109</v>
      </c>
      <c r="D45" s="16">
        <v>2520</v>
      </c>
      <c r="E45" s="15">
        <f t="shared" si="11"/>
        <v>4.0776699029126215E-2</v>
      </c>
      <c r="F45" s="102"/>
      <c r="G45" s="13" t="s">
        <v>109</v>
      </c>
      <c r="H45" s="16">
        <v>2520</v>
      </c>
      <c r="I45" s="16">
        <f t="shared" si="12"/>
        <v>4.0776699029126215E-2</v>
      </c>
      <c r="J45" s="17">
        <v>12868.37</v>
      </c>
      <c r="K45" s="21">
        <f>J45/12/G8</f>
        <v>4.5966606941801123E-2</v>
      </c>
      <c r="L45" s="19" t="s">
        <v>110</v>
      </c>
      <c r="M45" s="100"/>
      <c r="N45" s="100"/>
      <c r="O45" s="100"/>
    </row>
    <row r="46" spans="1:15" s="6" customFormat="1" ht="45">
      <c r="A46" s="12">
        <v>10</v>
      </c>
      <c r="B46" s="39" t="s">
        <v>111</v>
      </c>
      <c r="C46" s="13" t="s">
        <v>112</v>
      </c>
      <c r="D46" s="16">
        <v>99423.2</v>
      </c>
      <c r="E46" s="15">
        <f t="shared" si="11"/>
        <v>1.608789644012945</v>
      </c>
      <c r="F46" s="102"/>
      <c r="G46" s="13" t="s">
        <v>112</v>
      </c>
      <c r="H46" s="16">
        <v>99423.2</v>
      </c>
      <c r="I46" s="15">
        <f t="shared" si="12"/>
        <v>1.608789644012945</v>
      </c>
      <c r="J46" s="17">
        <v>471164.62</v>
      </c>
      <c r="K46" s="21">
        <f>J46/12/G8</f>
        <v>1.6830289222662298</v>
      </c>
      <c r="L46" s="19" t="s">
        <v>113</v>
      </c>
      <c r="M46" s="100"/>
      <c r="N46" s="100"/>
      <c r="O46" s="100"/>
    </row>
    <row r="47" spans="1:15" s="6" customFormat="1" ht="58.5">
      <c r="A47" s="12">
        <v>11</v>
      </c>
      <c r="B47" s="39" t="s">
        <v>114</v>
      </c>
      <c r="C47" s="13" t="s">
        <v>112</v>
      </c>
      <c r="D47" s="16">
        <v>27000</v>
      </c>
      <c r="E47" s="15">
        <f t="shared" si="11"/>
        <v>0.43689320388349512</v>
      </c>
      <c r="F47" s="102"/>
      <c r="G47" s="13" t="s">
        <v>112</v>
      </c>
      <c r="H47" s="16">
        <v>27000</v>
      </c>
      <c r="I47" s="15">
        <f t="shared" si="12"/>
        <v>0.43689320388349512</v>
      </c>
      <c r="J47" s="17">
        <f>5482*12</f>
        <v>65784</v>
      </c>
      <c r="K47" s="21">
        <f>J47/12/G8</f>
        <v>0.23498448296555388</v>
      </c>
      <c r="L47" s="19" t="s">
        <v>115</v>
      </c>
      <c r="M47" s="100"/>
      <c r="N47" s="100"/>
      <c r="O47" s="100"/>
    </row>
    <row r="48" spans="1:15" s="44" customFormat="1" ht="49.5">
      <c r="A48" s="40"/>
      <c r="B48" s="41" t="s">
        <v>116</v>
      </c>
      <c r="C48" s="42"/>
      <c r="D48" s="42" t="e">
        <f>D45+D43+D42+D23+D14+D13+D12+D11+#REF!+#REF!+D47+D46+D44</f>
        <v>#REF!</v>
      </c>
      <c r="E48" s="42" t="e">
        <f>E45+E43+E42+E23+E14+E13+E12+E11+#REF!+#REF!+E47+E46+E44</f>
        <v>#REF!</v>
      </c>
      <c r="F48" s="102"/>
      <c r="G48" s="42"/>
      <c r="H48" s="42" t="e">
        <f>H45+H43+H42+H23+H14+H13+H12+H11+#REF!+#REF!+H47+H46+H44</f>
        <v>#REF!</v>
      </c>
      <c r="I48" s="42" t="e">
        <f>I45+I43+I42+I23+I14+I13+I12+I11+#REF!+#REF!+I47+I46+I44</f>
        <v>#REF!</v>
      </c>
      <c r="J48" s="43">
        <f>J11+J12+J13+J14+J23+J42+J43+J44+J45+J46+J47</f>
        <v>3980310.9300000006</v>
      </c>
      <c r="K48" s="43">
        <f>J48/12/G8</f>
        <v>14.217914780618283</v>
      </c>
      <c r="L48" s="19"/>
      <c r="M48" s="100"/>
      <c r="N48" s="100"/>
      <c r="O48" s="100"/>
    </row>
    <row r="49" spans="1:15" s="44" customFormat="1" ht="16.5" hidden="1">
      <c r="A49" s="12">
        <v>12</v>
      </c>
      <c r="B49" s="39" t="s">
        <v>117</v>
      </c>
      <c r="C49" s="8"/>
      <c r="D49" s="8"/>
      <c r="E49" s="8"/>
      <c r="F49" s="8"/>
      <c r="G49" s="45"/>
      <c r="H49" s="45"/>
      <c r="I49" s="45"/>
      <c r="J49" s="43">
        <f>J48*3%*0</f>
        <v>0</v>
      </c>
      <c r="K49" s="43">
        <f>J49/12/G8</f>
        <v>0</v>
      </c>
      <c r="L49" s="22"/>
      <c r="M49" s="100"/>
      <c r="N49" s="100"/>
      <c r="O49" s="100"/>
    </row>
    <row r="50" spans="1:15" s="44" customFormat="1" ht="141" thickBot="1">
      <c r="A50" s="46">
        <v>12</v>
      </c>
      <c r="B50" s="47" t="s">
        <v>118</v>
      </c>
      <c r="C50" s="48" t="s">
        <v>119</v>
      </c>
      <c r="D50" s="49">
        <v>105659.54</v>
      </c>
      <c r="E50" s="49">
        <f>D50/12/5150</f>
        <v>1.7097012944983818</v>
      </c>
      <c r="F50" s="50">
        <f>E50</f>
        <v>1.7097012944983818</v>
      </c>
      <c r="G50" s="48" t="s">
        <v>120</v>
      </c>
      <c r="H50" s="51">
        <v>103518.68</v>
      </c>
      <c r="I50" s="51">
        <f>H50/12/5150</f>
        <v>1.675059546925566</v>
      </c>
      <c r="J50" s="51">
        <f>(J48+J49)*20%</f>
        <v>796062.18600000022</v>
      </c>
      <c r="K50" s="51">
        <f>J50/12/G8</f>
        <v>2.8435829561236572</v>
      </c>
      <c r="L50" s="52" t="s">
        <v>121</v>
      </c>
      <c r="M50" s="100"/>
      <c r="N50" s="100"/>
      <c r="O50" s="100"/>
    </row>
    <row r="51" spans="1:15" s="62" customFormat="1" ht="83.25" thickBot="1">
      <c r="A51" s="53"/>
      <c r="B51" s="54" t="s">
        <v>122</v>
      </c>
      <c r="C51" s="55"/>
      <c r="D51" s="55" t="e">
        <f>D48+D50</f>
        <v>#REF!</v>
      </c>
      <c r="E51" s="55" t="e">
        <f>E48+E50</f>
        <v>#REF!</v>
      </c>
      <c r="F51" s="55" t="e">
        <f>E51</f>
        <v>#REF!</v>
      </c>
      <c r="G51" s="55"/>
      <c r="H51" s="55" t="e">
        <f>H48+H50</f>
        <v>#REF!</v>
      </c>
      <c r="I51" s="56" t="e">
        <f>I48+I50</f>
        <v>#REF!</v>
      </c>
      <c r="J51" s="57">
        <f>J48+J50+J49</f>
        <v>4776373.1160000004</v>
      </c>
      <c r="K51" s="56">
        <f>J51/12/G8</f>
        <v>17.061497736741938</v>
      </c>
      <c r="L51" s="58"/>
      <c r="M51" s="59"/>
      <c r="N51" s="60"/>
      <c r="O51" s="61"/>
    </row>
    <row r="52" spans="1:15" s="6" customFormat="1" ht="82.5">
      <c r="A52" s="63" t="s">
        <v>123</v>
      </c>
      <c r="B52" s="64" t="s">
        <v>124</v>
      </c>
      <c r="C52" s="65"/>
      <c r="D52" s="66"/>
      <c r="E52" s="65"/>
      <c r="F52" s="67"/>
      <c r="G52" s="67"/>
      <c r="H52" s="67"/>
      <c r="I52" s="67"/>
      <c r="J52" s="68">
        <f>932*87</f>
        <v>81084</v>
      </c>
      <c r="K52" s="69">
        <f t="shared" ref="K52:K54" si="13">J52/12/$G$8</f>
        <v>0.28963702141522213</v>
      </c>
      <c r="M52" s="70"/>
      <c r="N52" s="70"/>
      <c r="O52" s="70"/>
    </row>
    <row r="53" spans="1:15" s="6" customFormat="1" ht="31.5">
      <c r="A53" s="71" t="s">
        <v>125</v>
      </c>
      <c r="B53" s="72" t="s">
        <v>126</v>
      </c>
      <c r="C53" s="73"/>
      <c r="D53" s="74"/>
      <c r="E53" s="73"/>
      <c r="F53" s="75"/>
      <c r="G53" s="75"/>
      <c r="H53" s="75"/>
      <c r="I53" s="75"/>
      <c r="J53" s="76">
        <v>46534.44</v>
      </c>
      <c r="K53" s="77">
        <v>2.1</v>
      </c>
      <c r="M53" s="78"/>
      <c r="N53" s="78"/>
      <c r="O53" s="78"/>
    </row>
    <row r="54" spans="1:15" s="6" customFormat="1" ht="149.25">
      <c r="A54" s="71" t="s">
        <v>127</v>
      </c>
      <c r="B54" s="79" t="s">
        <v>128</v>
      </c>
      <c r="C54" s="73"/>
      <c r="D54" s="74"/>
      <c r="E54" s="73"/>
      <c r="F54" s="75"/>
      <c r="G54" s="75"/>
      <c r="H54" s="75"/>
      <c r="I54" s="75"/>
      <c r="J54" s="73">
        <v>85967.52</v>
      </c>
      <c r="K54" s="77">
        <f t="shared" si="13"/>
        <v>0.30708125439363543</v>
      </c>
      <c r="M54" s="78"/>
      <c r="N54" s="78"/>
      <c r="O54" s="78"/>
    </row>
    <row r="55" spans="1:15" s="6" customFormat="1" ht="16.5">
      <c r="A55" s="80"/>
      <c r="B55" s="81"/>
      <c r="C55" s="82"/>
      <c r="D55" s="83"/>
      <c r="E55" s="82"/>
      <c r="F55" s="82"/>
      <c r="G55" s="82"/>
      <c r="H55" s="82"/>
      <c r="I55" s="84"/>
      <c r="J55" s="85"/>
      <c r="K55" s="85"/>
    </row>
    <row r="56" spans="1:15" s="6" customFormat="1" ht="16.5">
      <c r="A56" s="80"/>
      <c r="B56" s="81"/>
      <c r="C56" s="82"/>
      <c r="D56" s="83"/>
      <c r="E56" s="82"/>
      <c r="F56" s="82"/>
      <c r="G56" s="82"/>
      <c r="H56" s="82"/>
      <c r="I56" s="84"/>
      <c r="J56" s="85"/>
      <c r="K56" s="85"/>
    </row>
    <row r="57" spans="1:15" s="88" customFormat="1" ht="18.75">
      <c r="A57" s="86"/>
      <c r="B57" s="87" t="s">
        <v>129</v>
      </c>
      <c r="D57" s="89"/>
      <c r="I57" s="90"/>
      <c r="J57" s="91" t="s">
        <v>130</v>
      </c>
      <c r="K57" s="86"/>
    </row>
    <row r="58" spans="1:15" s="88" customFormat="1" ht="18.75">
      <c r="A58" s="86"/>
      <c r="D58" s="89"/>
      <c r="I58" s="90"/>
      <c r="J58" s="91"/>
      <c r="K58" s="86"/>
    </row>
    <row r="59" spans="1:15" s="88" customFormat="1" ht="18.75">
      <c r="A59" s="86"/>
      <c r="B59" s="87" t="s">
        <v>131</v>
      </c>
      <c r="D59" s="89"/>
      <c r="I59" s="90"/>
      <c r="J59" s="91" t="s">
        <v>132</v>
      </c>
      <c r="K59" s="86"/>
    </row>
    <row r="60" spans="1:15" s="6" customFormat="1">
      <c r="A60" s="1"/>
      <c r="D60" s="92"/>
      <c r="I60" s="3"/>
      <c r="J60" s="93"/>
      <c r="K60" s="1"/>
    </row>
    <row r="61" spans="1:15" s="6" customFormat="1">
      <c r="A61" s="95" t="s">
        <v>133</v>
      </c>
      <c r="B61" s="95"/>
      <c r="C61" s="95"/>
      <c r="D61" s="95"/>
      <c r="E61" s="95"/>
      <c r="F61" s="95"/>
      <c r="G61" s="95"/>
      <c r="H61" s="95"/>
      <c r="I61" s="95"/>
      <c r="J61" s="95"/>
      <c r="K61" s="95"/>
      <c r="L61" s="95"/>
      <c r="M61" s="95"/>
      <c r="N61" s="95"/>
      <c r="O61" s="95"/>
    </row>
    <row r="62" spans="1:15" s="6" customFormat="1">
      <c r="A62" s="94" t="s">
        <v>134</v>
      </c>
      <c r="D62" s="92"/>
      <c r="I62" s="3"/>
      <c r="J62" s="93"/>
      <c r="K62" s="1"/>
    </row>
    <row r="63" spans="1:15" s="6" customFormat="1">
      <c r="A63" s="1"/>
      <c r="D63" s="92"/>
      <c r="I63" s="3"/>
      <c r="J63" s="93"/>
      <c r="K63" s="1"/>
    </row>
    <row r="64" spans="1:15" s="6" customFormat="1">
      <c r="A64" s="1"/>
      <c r="D64" s="92"/>
      <c r="I64" s="3"/>
      <c r="J64" s="93"/>
      <c r="K64" s="1"/>
    </row>
    <row r="65" spans="1:11" s="6" customFormat="1">
      <c r="A65" s="1"/>
      <c r="D65" s="92"/>
      <c r="I65" s="3"/>
      <c r="J65" s="93"/>
      <c r="K65" s="1"/>
    </row>
    <row r="66" spans="1:11" s="6" customFormat="1">
      <c r="A66" s="1"/>
      <c r="D66" s="92"/>
      <c r="I66" s="3"/>
      <c r="J66" s="93"/>
      <c r="K66" s="1"/>
    </row>
    <row r="67" spans="1:11" s="6" customFormat="1">
      <c r="A67" s="1"/>
      <c r="D67" s="92"/>
      <c r="I67" s="3"/>
      <c r="J67" s="93"/>
      <c r="K67" s="1"/>
    </row>
    <row r="68" spans="1:11" s="6" customFormat="1">
      <c r="A68" s="1"/>
      <c r="D68" s="92"/>
      <c r="I68" s="3"/>
      <c r="J68" s="93"/>
      <c r="K68" s="1"/>
    </row>
    <row r="69" spans="1:11" s="6" customFormat="1">
      <c r="A69" s="1"/>
      <c r="D69" s="92"/>
      <c r="I69" s="3"/>
      <c r="J69" s="93"/>
      <c r="K69" s="1"/>
    </row>
    <row r="70" spans="1:11" s="6" customFormat="1">
      <c r="A70" s="1"/>
      <c r="D70" s="92"/>
      <c r="I70" s="3"/>
      <c r="J70" s="93"/>
      <c r="K70" s="1"/>
    </row>
    <row r="71" spans="1:11" s="6" customFormat="1">
      <c r="A71" s="1"/>
      <c r="D71" s="92"/>
      <c r="I71" s="3"/>
      <c r="J71" s="93"/>
      <c r="K71" s="1"/>
    </row>
    <row r="72" spans="1:11" s="6" customFormat="1">
      <c r="A72" s="1"/>
      <c r="D72" s="92"/>
      <c r="I72" s="3"/>
      <c r="J72" s="93"/>
      <c r="K72" s="1"/>
    </row>
    <row r="73" spans="1:11" s="6" customFormat="1">
      <c r="A73" s="1"/>
      <c r="D73" s="92"/>
      <c r="I73" s="3"/>
      <c r="J73" s="93"/>
      <c r="K73" s="1"/>
    </row>
    <row r="74" spans="1:11" s="6" customFormat="1">
      <c r="A74" s="1"/>
      <c r="D74" s="92"/>
      <c r="I74" s="3"/>
      <c r="J74" s="93"/>
      <c r="K74" s="1"/>
    </row>
    <row r="75" spans="1:11" s="6" customFormat="1">
      <c r="A75" s="1"/>
      <c r="D75" s="92"/>
      <c r="I75" s="3"/>
      <c r="J75" s="93"/>
      <c r="K75" s="1"/>
    </row>
    <row r="76" spans="1:11" s="6" customFormat="1">
      <c r="A76" s="1"/>
      <c r="D76" s="92"/>
      <c r="I76" s="3"/>
      <c r="J76" s="93"/>
      <c r="K76" s="1"/>
    </row>
    <row r="77" spans="1:11" s="6" customFormat="1">
      <c r="A77" s="1"/>
      <c r="D77" s="92"/>
      <c r="I77" s="3"/>
      <c r="J77" s="93"/>
      <c r="K77" s="1"/>
    </row>
    <row r="78" spans="1:11" s="6" customFormat="1">
      <c r="A78" s="1"/>
      <c r="D78" s="92"/>
      <c r="I78" s="3"/>
      <c r="J78" s="93"/>
      <c r="K78" s="1"/>
    </row>
    <row r="79" spans="1:11" s="6" customFormat="1">
      <c r="A79" s="1"/>
      <c r="D79" s="92"/>
      <c r="I79" s="3"/>
      <c r="J79" s="93"/>
      <c r="K79" s="1"/>
    </row>
    <row r="80" spans="1:11" s="6" customFormat="1">
      <c r="A80" s="1"/>
      <c r="D80" s="92"/>
      <c r="I80" s="3"/>
      <c r="J80" s="93"/>
      <c r="K80" s="1"/>
    </row>
    <row r="81" spans="1:11" s="6" customFormat="1">
      <c r="A81" s="1"/>
      <c r="D81" s="92"/>
      <c r="I81" s="3"/>
      <c r="J81" s="93"/>
      <c r="K81" s="1"/>
    </row>
    <row r="82" spans="1:11" s="6" customFormat="1">
      <c r="A82" s="1"/>
      <c r="D82" s="92"/>
      <c r="I82" s="3"/>
      <c r="J82" s="93"/>
      <c r="K82" s="1"/>
    </row>
    <row r="83" spans="1:11" s="6" customFormat="1">
      <c r="A83" s="1"/>
      <c r="D83" s="92"/>
      <c r="I83" s="3"/>
      <c r="J83" s="93"/>
      <c r="K83" s="1"/>
    </row>
    <row r="84" spans="1:11" s="6" customFormat="1">
      <c r="A84" s="1"/>
      <c r="D84" s="92"/>
      <c r="I84" s="3"/>
      <c r="J84" s="93"/>
      <c r="K84" s="1"/>
    </row>
    <row r="85" spans="1:11" s="6" customFormat="1">
      <c r="A85" s="1"/>
      <c r="D85" s="92"/>
      <c r="I85" s="3"/>
      <c r="J85" s="93"/>
      <c r="K85" s="1"/>
    </row>
    <row r="86" spans="1:11" s="6" customFormat="1">
      <c r="A86" s="1"/>
      <c r="D86" s="92"/>
      <c r="I86" s="3"/>
      <c r="J86" s="93"/>
      <c r="K86" s="1"/>
    </row>
    <row r="87" spans="1:11" s="6" customFormat="1">
      <c r="A87" s="1"/>
      <c r="D87" s="92"/>
      <c r="I87" s="3"/>
      <c r="J87" s="93"/>
      <c r="K87" s="1"/>
    </row>
    <row r="88" spans="1:11" s="6" customFormat="1">
      <c r="A88" s="1"/>
      <c r="D88" s="92"/>
      <c r="I88" s="3"/>
      <c r="J88" s="93"/>
      <c r="K88" s="1"/>
    </row>
    <row r="89" spans="1:11" s="6" customFormat="1">
      <c r="A89" s="1"/>
      <c r="D89" s="92"/>
      <c r="I89" s="3"/>
      <c r="J89" s="93"/>
      <c r="K89" s="1"/>
    </row>
    <row r="90" spans="1:11" s="6" customFormat="1">
      <c r="A90" s="1"/>
      <c r="D90" s="92"/>
      <c r="I90" s="3"/>
      <c r="J90" s="93"/>
      <c r="K90" s="1"/>
    </row>
    <row r="91" spans="1:11" s="6" customFormat="1">
      <c r="A91" s="1"/>
      <c r="D91" s="92"/>
      <c r="I91" s="3"/>
      <c r="J91" s="93"/>
      <c r="K91" s="1"/>
    </row>
    <row r="92" spans="1:11" s="6" customFormat="1">
      <c r="A92" s="1"/>
      <c r="D92" s="92"/>
      <c r="I92" s="3"/>
      <c r="J92" s="93"/>
      <c r="K92" s="1"/>
    </row>
    <row r="93" spans="1:11" s="6" customFormat="1">
      <c r="A93" s="1"/>
      <c r="D93" s="92"/>
      <c r="I93" s="3"/>
      <c r="J93" s="93"/>
      <c r="K93" s="1"/>
    </row>
    <row r="94" spans="1:11" s="6" customFormat="1">
      <c r="A94" s="1"/>
      <c r="D94" s="92"/>
      <c r="I94" s="3"/>
      <c r="J94" s="93"/>
      <c r="K94" s="1"/>
    </row>
    <row r="95" spans="1:11" s="6" customFormat="1">
      <c r="A95" s="1"/>
      <c r="D95" s="92"/>
      <c r="I95" s="3"/>
      <c r="J95" s="93"/>
      <c r="K95" s="1"/>
    </row>
    <row r="96" spans="1:11" s="6" customFormat="1">
      <c r="A96" s="1"/>
      <c r="D96" s="92"/>
      <c r="I96" s="3"/>
      <c r="J96" s="93"/>
      <c r="K96" s="1"/>
    </row>
    <row r="97" spans="1:11" s="6" customFormat="1">
      <c r="A97" s="1"/>
      <c r="D97" s="92"/>
      <c r="I97" s="3"/>
      <c r="J97" s="93"/>
      <c r="K97" s="1"/>
    </row>
    <row r="98" spans="1:11" s="6" customFormat="1">
      <c r="A98" s="1"/>
      <c r="D98" s="92"/>
      <c r="I98" s="3"/>
      <c r="J98" s="93"/>
      <c r="K98" s="1"/>
    </row>
    <row r="99" spans="1:11" s="6" customFormat="1">
      <c r="A99" s="1"/>
      <c r="D99" s="92"/>
      <c r="I99" s="3"/>
      <c r="J99" s="93"/>
      <c r="K99" s="1"/>
    </row>
  </sheetData>
  <sheetProtection password="ED33" sheet="1" objects="1" scenarios="1"/>
  <mergeCells count="27">
    <mergeCell ref="J1:K1"/>
    <mergeCell ref="J2:K2"/>
    <mergeCell ref="A3:O3"/>
    <mergeCell ref="J4:K4"/>
    <mergeCell ref="A5:K5"/>
    <mergeCell ref="N6:N9"/>
    <mergeCell ref="O6:O9"/>
    <mergeCell ref="A7:B7"/>
    <mergeCell ref="C7:F7"/>
    <mergeCell ref="G7:K7"/>
    <mergeCell ref="A8:B8"/>
    <mergeCell ref="C8:F8"/>
    <mergeCell ref="G8:K8"/>
    <mergeCell ref="A9:B9"/>
    <mergeCell ref="A6:B6"/>
    <mergeCell ref="C6:F6"/>
    <mergeCell ref="G6:K6"/>
    <mergeCell ref="L6:L10"/>
    <mergeCell ref="M6:M9"/>
    <mergeCell ref="A61:O61"/>
    <mergeCell ref="B10:I10"/>
    <mergeCell ref="M10:M50"/>
    <mergeCell ref="N10:N50"/>
    <mergeCell ref="O10:O50"/>
    <mergeCell ref="F11:F48"/>
    <mergeCell ref="L14:L22"/>
    <mergeCell ref="L23:L40"/>
  </mergeCells>
  <pageMargins left="0.7" right="0.7" top="0.75" bottom="0.75" header="0.3" footer="0.3"/>
  <pageSetup paperSize="9" orientation="portrait"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84</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2013-04-25T04:24:28Z</dcterms:modified>
</cp:coreProperties>
</file>