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82" sheetId="1" r:id="rId1"/>
    <sheet name="Лист2" sheetId="2" r:id="rId2"/>
    <sheet name="Лист3" sheetId="3" r:id="rId3"/>
  </sheets>
  <calcPr calcId="124519"/>
</workbook>
</file>

<file path=xl/calcChain.xml><?xml version="1.0" encoding="utf-8"?>
<calcChain xmlns="http://schemas.openxmlformats.org/spreadsheetml/2006/main">
  <c r="C59" i="1"/>
  <c r="D59" s="1"/>
  <c r="E59" s="1"/>
  <c r="K57"/>
  <c r="I57"/>
  <c r="H57"/>
  <c r="E57"/>
  <c r="D57"/>
  <c r="K56"/>
  <c r="J56"/>
  <c r="I56"/>
  <c r="H56"/>
  <c r="D56"/>
  <c r="C56" s="1"/>
  <c r="E56" s="1"/>
  <c r="J55"/>
  <c r="K54"/>
  <c r="K53"/>
  <c r="I50"/>
  <c r="E50"/>
  <c r="F50" s="1"/>
  <c r="J47"/>
  <c r="K47" s="1"/>
  <c r="I47"/>
  <c r="E47"/>
  <c r="K46"/>
  <c r="I46"/>
  <c r="E46"/>
  <c r="K45"/>
  <c r="I45"/>
  <c r="E45"/>
  <c r="K44"/>
  <c r="I44"/>
  <c r="E44"/>
  <c r="J43"/>
  <c r="K43" s="1"/>
  <c r="I43"/>
  <c r="E43"/>
  <c r="J42"/>
  <c r="K42" s="1"/>
  <c r="I42"/>
  <c r="E42"/>
  <c r="K41"/>
  <c r="J41"/>
  <c r="I40"/>
  <c r="E40"/>
  <c r="I39"/>
  <c r="E39"/>
  <c r="I38"/>
  <c r="E38"/>
  <c r="I37"/>
  <c r="E37"/>
  <c r="I36"/>
  <c r="E36"/>
  <c r="I35"/>
  <c r="E35"/>
  <c r="I34"/>
  <c r="E34"/>
  <c r="H33"/>
  <c r="H23" s="1"/>
  <c r="H48" s="1"/>
  <c r="H51" s="1"/>
  <c r="D33"/>
  <c r="I32"/>
  <c r="E32"/>
  <c r="I31"/>
  <c r="E31"/>
  <c r="I30"/>
  <c r="E30"/>
  <c r="I29"/>
  <c r="E29"/>
  <c r="I28"/>
  <c r="E28"/>
  <c r="I27"/>
  <c r="E27"/>
  <c r="I26"/>
  <c r="E26"/>
  <c r="I25"/>
  <c r="E25"/>
  <c r="I24"/>
  <c r="H24"/>
  <c r="E24"/>
  <c r="D24"/>
  <c r="K23"/>
  <c r="D23"/>
  <c r="I22"/>
  <c r="E22"/>
  <c r="I21"/>
  <c r="E21"/>
  <c r="I20"/>
  <c r="E20"/>
  <c r="I19"/>
  <c r="E19"/>
  <c r="I18"/>
  <c r="E18"/>
  <c r="I17"/>
  <c r="E17"/>
  <c r="I16"/>
  <c r="E16"/>
  <c r="I15"/>
  <c r="E15"/>
  <c r="E14" s="1"/>
  <c r="K14"/>
  <c r="H14"/>
  <c r="J22" s="1"/>
  <c r="D14"/>
  <c r="K13"/>
  <c r="I13"/>
  <c r="E13"/>
  <c r="K12"/>
  <c r="J12" s="1"/>
  <c r="I12"/>
  <c r="E12"/>
  <c r="K11"/>
  <c r="I11"/>
  <c r="E11"/>
  <c r="D48" l="1"/>
  <c r="D51" s="1"/>
  <c r="J11"/>
  <c r="I14"/>
  <c r="K15" s="1"/>
  <c r="J15"/>
  <c r="K16"/>
  <c r="K19"/>
  <c r="K20"/>
  <c r="K21"/>
  <c r="K22"/>
  <c r="E23"/>
  <c r="E48" s="1"/>
  <c r="I23"/>
  <c r="I48" s="1"/>
  <c r="I51" s="1"/>
  <c r="J24"/>
  <c r="J33"/>
  <c r="K34"/>
  <c r="K35"/>
  <c r="K36"/>
  <c r="K37"/>
  <c r="K38"/>
  <c r="K39"/>
  <c r="K40"/>
  <c r="J16"/>
  <c r="J17"/>
  <c r="J18"/>
  <c r="J19"/>
  <c r="J20"/>
  <c r="J21"/>
  <c r="K24"/>
  <c r="K25"/>
  <c r="K26"/>
  <c r="K27"/>
  <c r="K28"/>
  <c r="K29"/>
  <c r="K30"/>
  <c r="K31"/>
  <c r="K32"/>
  <c r="K18" l="1"/>
  <c r="K17"/>
  <c r="E51"/>
  <c r="F51" s="1"/>
  <c r="F11"/>
  <c r="J32"/>
  <c r="J31"/>
  <c r="J30"/>
  <c r="J29"/>
  <c r="J28"/>
  <c r="J27"/>
  <c r="J26"/>
  <c r="J25"/>
  <c r="J48"/>
  <c r="K33"/>
  <c r="J40"/>
  <c r="J39"/>
  <c r="J38"/>
  <c r="J37"/>
  <c r="J36"/>
  <c r="J35"/>
  <c r="J34"/>
  <c r="K48" l="1"/>
  <c r="J49"/>
  <c r="K49" s="1"/>
  <c r="J50" l="1"/>
  <c r="K50" l="1"/>
  <c r="J51"/>
  <c r="K51" s="1"/>
</calcChain>
</file>

<file path=xl/sharedStrings.xml><?xml version="1.0" encoding="utf-8"?>
<sst xmlns="http://schemas.openxmlformats.org/spreadsheetml/2006/main" count="182" uniqueCount="136">
  <si>
    <t>Приложение №____________</t>
  </si>
  <si>
    <t>к Договору управления многоквартирным домом____</t>
  </si>
  <si>
    <t>Характеристика МКД</t>
  </si>
  <si>
    <t>12-ти этажный кирпичный многоквартирный дом (от 10 до 30 лет эксплуатации)</t>
  </si>
  <si>
    <t>м-н Горский дом 82</t>
  </si>
  <si>
    <t>ЗА</t>
  </si>
  <si>
    <t>Против</t>
  </si>
  <si>
    <t>Воздержался</t>
  </si>
  <si>
    <t>Количество подъездов</t>
  </si>
  <si>
    <t>Общая площадь помещений собственников</t>
  </si>
  <si>
    <t>Перечень обязательных видов работ и услуг по содержанию и ремонту общего имущества  дома</t>
  </si>
  <si>
    <t>Условия выполнения работ, оказания услуг</t>
  </si>
  <si>
    <r>
      <t xml:space="preserve">Стоимость работ и услуг в </t>
    </r>
    <r>
      <rPr>
        <b/>
        <u/>
        <sz val="11"/>
        <color indexed="8"/>
        <rFont val="Times New Roman"/>
        <family val="1"/>
        <charset val="204"/>
      </rPr>
      <t>год,</t>
    </r>
    <r>
      <rPr>
        <sz val="11"/>
        <color theme="1"/>
        <rFont val="Times New Roman"/>
        <family val="1"/>
        <charset val="204"/>
      </rPr>
      <t xml:space="preserve"> руб.</t>
    </r>
  </si>
  <si>
    <t>Цена работ и услуг на 1 кв.м. площади помещений в месяц, руб.</t>
  </si>
  <si>
    <t>Размер платы за 1 кв.м. площади помещений в месяц, руб.</t>
  </si>
  <si>
    <t>Сумма затрат в год, руб.</t>
  </si>
  <si>
    <t>I</t>
  </si>
  <si>
    <t>СОДЕРЖАНИЕ ОБЩЕГО ИМУЩЕСТВА ДОМА</t>
  </si>
  <si>
    <t>Техническое обслуживание внутридомового инженерного оборудования</t>
  </si>
  <si>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отопления;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</si>
  <si>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sz val="11"/>
        <color indexed="8"/>
        <rFont val="Times New Roman"/>
        <family val="1"/>
        <charset val="204"/>
      </rPr>
      <t>в кирпичных домах - 0,219 ед.</t>
    </r>
    <r>
      <rPr>
        <sz val="11"/>
        <color indexed="8"/>
        <rFont val="Times New Roman"/>
        <family val="1"/>
        <charset val="204"/>
      </rPr>
      <t xml:space="preserve"> , в том числе:  слесарь-сантехник - 0,19 ед., электромонтер - 0,029 ед., </t>
    </r>
    <r>
      <rPr>
        <b/>
        <u/>
        <sz val="11"/>
        <color indexed="8"/>
        <rFont val="Times New Roman"/>
        <family val="1"/>
        <charset val="204"/>
      </rPr>
      <t>в крупнопанельных блочных домах - 0,262 ед.</t>
    </r>
    <r>
      <rPr>
        <sz val="11"/>
        <color indexed="8"/>
        <rFont val="Times New Roman"/>
        <family val="1"/>
        <charset val="204"/>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</si>
  <si>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t>Техническое обслуживание конструктивных элементов зданий</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</si>
  <si>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</si>
  <si>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sz val="11"/>
        <color indexed="8"/>
        <rFont val="Times New Roman"/>
        <family val="1"/>
        <charset val="204"/>
      </rPr>
      <t>- в кирпичных домах - 0,274 ед.,</t>
    </r>
    <r>
      <rPr>
        <sz val="11"/>
        <color indexed="8"/>
        <rFont val="Times New Roman"/>
        <family val="1"/>
        <charset val="204"/>
      </rPr>
      <t xml:space="preserve"> из них: кровельщик - 0,022 ед., маляр - 0,057 ед., плотник - 0,086 ед., штукатур - 0,055 ед., подсобный рабочий - 0,008 ед.электрогазосварщик - 0,046 ед. </t>
    </r>
    <r>
      <rPr>
        <b/>
        <u/>
        <sz val="11"/>
        <color indexed="8"/>
        <rFont val="Times New Roman"/>
        <family val="1"/>
        <charset val="204"/>
      </rPr>
      <t>- в крупнопанельных блочных домах - 0,192 ед.,</t>
    </r>
    <r>
      <rPr>
        <sz val="11"/>
        <color indexed="8"/>
        <rFont val="Times New Roman"/>
        <family val="1"/>
        <charset val="204"/>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</si>
  <si>
    <t>Аварийно-ремонтное обслуживание</t>
  </si>
  <si>
    <t>круглосуточно на системах водоснабжения, водоотведния, теплоснабжения и энергообеспечения</t>
  </si>
  <si>
    <t>Санитарное содержание лестничных клеток</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</si>
  <si>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</si>
  <si>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4.1.</t>
  </si>
  <si>
    <t>влажное подметание лестничных площадок и маршей</t>
  </si>
  <si>
    <t>нижние три этажа - 5 раз в неделю, выше третьего этажа и места перед загрузочными клапанами - 2 раза в неделю</t>
  </si>
  <si>
    <t>4.2.</t>
  </si>
  <si>
    <t>мытье лестничных площадок и маршей</t>
  </si>
  <si>
    <t>1 раз в месяц</t>
  </si>
  <si>
    <t>4.3.</t>
  </si>
  <si>
    <t>мытье полв кабины лифтов</t>
  </si>
  <si>
    <t>2 раза в неделю</t>
  </si>
  <si>
    <t>4.4.</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</si>
  <si>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</si>
  <si>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1 раз в год</t>
  </si>
  <si>
    <t>4.5.</t>
  </si>
  <si>
    <t>влажная протирка стен, дверей, потолков и пллафонов кабины лифта</t>
  </si>
  <si>
    <t>4.6.</t>
  </si>
  <si>
    <t xml:space="preserve">влажная протирка  подоконников, отопительных приборов, </t>
  </si>
  <si>
    <t>2 раза в год</t>
  </si>
  <si>
    <t>4.7.</t>
  </si>
  <si>
    <t>мытье окон</t>
  </si>
  <si>
    <t>4.8.</t>
  </si>
  <si>
    <t>уборка площадки перед домом</t>
  </si>
  <si>
    <t>1 раз в неделю</t>
  </si>
  <si>
    <t>Уборка земельного участка, входящего в состав общего имущества дома</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</si>
  <si>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</si>
  <si>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5.1.</t>
  </si>
  <si>
    <t>холодный период</t>
  </si>
  <si>
    <t>5.1.1.</t>
  </si>
  <si>
    <t>подметание территории</t>
  </si>
  <si>
    <t>асфальт  1 класса - 1 раз в двое суток, асфальт 2 и 3 класса - 1 раз в сутки</t>
  </si>
  <si>
    <t>5.1.2.</t>
  </si>
  <si>
    <t>сдвигание свежевыпавшего снега в дни сильных снегопадов</t>
  </si>
  <si>
    <t xml:space="preserve"> 2 раза в сутки в дни сильных снегопадов</t>
  </si>
  <si>
    <t>5.1.3.</t>
  </si>
  <si>
    <t>посыпка территории пескосмесью</t>
  </si>
  <si>
    <t xml:space="preserve"> в дни гололеда не менее 1 раза в день</t>
  </si>
  <si>
    <t>5.1.4.</t>
  </si>
  <si>
    <t>очистка от наледи и льда крышек люков и пожарных колодцев</t>
  </si>
  <si>
    <t>5.1.5.</t>
  </si>
  <si>
    <t>очистка участков территории от снега и наледи при механизированной уборке</t>
  </si>
  <si>
    <t>6 раз в холодный период</t>
  </si>
  <si>
    <t>5.1.6.</t>
  </si>
  <si>
    <t>очистка контейнерной площадки</t>
  </si>
  <si>
    <t>5 раз в неделю</t>
  </si>
  <si>
    <t>5.1.7.</t>
  </si>
  <si>
    <t>сметание снега со ступеней и площадки перед входом в подъезд</t>
  </si>
  <si>
    <t>4 раза в неделю</t>
  </si>
  <si>
    <t>5.1.8.</t>
  </si>
  <si>
    <t>протирка указателей</t>
  </si>
  <si>
    <t>2 раза за период</t>
  </si>
  <si>
    <t>5.2.</t>
  </si>
  <si>
    <t>теплый период</t>
  </si>
  <si>
    <t>5.2.1.</t>
  </si>
  <si>
    <t>подметание территории с дни без осадков или в дни с осадками до 2 см</t>
  </si>
  <si>
    <t>асфальт  1 класса - 1 раз в двое суток, грунт 2 класса и асфальт 2 и 3 класса - 1 раз в сутки</t>
  </si>
  <si>
    <t>5.2.2.</t>
  </si>
  <si>
    <t>частичная уборка территории в дни с осадками более 2 см</t>
  </si>
  <si>
    <t xml:space="preserve">асфальт  1, 2 и 3 класса - 50 % территории  1 раз в двое суток </t>
  </si>
  <si>
    <t>5.2.3.</t>
  </si>
  <si>
    <t>уборка газонов</t>
  </si>
  <si>
    <t>1 раз в двое суток</t>
  </si>
  <si>
    <t>5.2.4.</t>
  </si>
  <si>
    <t>подметание ступеней и площадок перед входом в подъезд</t>
  </si>
  <si>
    <t>5.2.5.</t>
  </si>
  <si>
    <t>уборка контейнерной площадки</t>
  </si>
  <si>
    <t>5.2.6.</t>
  </si>
  <si>
    <t xml:space="preserve">уборка приямков </t>
  </si>
  <si>
    <t>5.2.7.</t>
  </si>
  <si>
    <t>5.2.8.</t>
  </si>
  <si>
    <t>озеленение</t>
  </si>
  <si>
    <t>в течении летнего периода</t>
  </si>
  <si>
    <t>Механизированная уборка  дворовой территории</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</si>
  <si>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</si>
  <si>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крупногабаритных бытовых отходов</t>
  </si>
  <si>
    <t>по мере необходимости (1 раз в неделю)</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</si>
  <si>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</si>
  <si>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твердых бытовых отходов</t>
  </si>
  <si>
    <t>не реже одного раза в сутки</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</si>
  <si>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</si>
  <si>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Дератизация, дезинсекция</t>
  </si>
  <si>
    <t>дератизация - 1 раз в квартал, дезинсекция - 2 раза в год</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</si>
  <si>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</si>
  <si>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лифтов</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</si>
  <si>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</si>
  <si>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</si>
  <si>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r>
      <t xml:space="preserve">Техническое обслуживание общедомовых приборов учета </t>
    </r>
    <r>
      <rPr>
        <sz val="11"/>
        <color indexed="8"/>
        <rFont val="Times New Roman"/>
        <family val="1"/>
        <charset val="204"/>
      </rPr>
      <t>(тепловая энергия, горячее и холодное вводоснабжение)</t>
    </r>
  </si>
  <si>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</si>
  <si>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ИТОГО  содержание общего имущества в многоквартирном доме</t>
  </si>
  <si>
    <t>Непредвиденные расходы 3%</t>
  </si>
  <si>
    <t>УПРАВЛЕНИЕ МНОГОКВАРТИРНЫМ ДОМОМ</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</si>
  <si>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</si>
  <si>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приему заявок от населения и функций, связанных с регистрацией граждан.</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</si>
  <si>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</si>
  <si>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</si>
  <si>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t>Текущий ремонт</t>
  </si>
  <si>
    <t>Ремонт подъезда 1 (не учитывая коридоры, где квартиры с 1 по 14эт.)</t>
  </si>
  <si>
    <t>Ремонт подъезда 2 (не учитывая коридоры, где квартиры с 1 по 14эт.)</t>
  </si>
  <si>
    <r>
      <t xml:space="preserve">Замена ламп накаливания на энергосберегающие </t>
    </r>
    <r>
      <rPr>
        <sz val="10"/>
        <color indexed="8"/>
        <rFont val="Times New Roman"/>
        <family val="1"/>
        <charset val="204"/>
      </rPr>
      <t>(Согласно закона №261 от 18.11.2009г. "Об энергосбережении и о повышении энергетической эффективности" Ст.12 п.4 )-596шт.</t>
    </r>
  </si>
  <si>
    <t xml:space="preserve">Вознаграждение уполномоченного лица (совет дома)       </t>
  </si>
  <si>
    <t>Директор ООО "КЖЭК "Горский"</t>
  </si>
  <si>
    <t>С.В. Занина</t>
  </si>
  <si>
    <t>Экономист</t>
  </si>
  <si>
    <t>К.Е. Матросова</t>
  </si>
  <si>
    <t>Приложение</t>
  </si>
  <si>
    <t>Перечень, периодичность и стоимость работ и услуг по содержанию и ремонту общего имущества                                                                                                                                                    Многоквартирного дома на 2012 год</t>
  </si>
  <si>
    <t>Обслуживание и восстановление ППА</t>
  </si>
  <si>
    <r>
      <t xml:space="preserve">Решение собственника помещения на общем собрании собственников                                                                                                                                                                             </t>
    </r>
    <r>
      <rPr>
        <sz val="11"/>
        <color indexed="8"/>
        <rFont val="Times New Roman"/>
        <family val="1"/>
        <charset val="204"/>
      </rPr>
      <t>Форма проведения собрания - заочное голосование.                                                                                                                                                                                                                                                            Ф.И.О.собственника помещения  _______________________________________________________№ помещения______________Общая площадь помещения_________ Количество голосов,принадлежащих собственнику__________Документ подтверждающий право собственнности на помещение_______________________________ Вопрос поставленный на повестку дня данного собрания: 1.Утвердить перечень, периодичность  и стоимость работ и услуг по содержанию и ремонту общего имущества Многоквартирного дома на 2013 год</t>
    </r>
  </si>
  <si>
    <r>
      <rPr>
        <u/>
        <sz val="11"/>
        <color theme="1"/>
        <rFont val="Times New Roman"/>
        <family val="1"/>
        <charset val="204"/>
      </rPr>
      <t>Примечание:</t>
    </r>
    <r>
      <rPr>
        <sz val="11"/>
        <color theme="1"/>
        <rFont val="Times New Roman"/>
        <family val="1"/>
        <charset val="204"/>
      </rPr>
      <t xml:space="preserve"> Уважаемые собственники, согласно ст.156 п.7 ЖК Вам необходимо  провести общее собрание по утверждению перечня, периодичности и стоимости работ и услуг по содержанию и ремонту общего имущества Многоквартирного дома на 2013 год.                                                                                                                                                                                                                                                                                                                                                                                                   </t>
    </r>
  </si>
  <si>
    <t>В случае не утверждения общим собранием тарифа на 2013 год Управляющая Компания по истечению 30 календарных дней производит начисление за текущее содержание в соответствии с данным тарифом.</t>
  </si>
</sst>
</file>

<file path=xl/styles.xml><?xml version="1.0" encoding="utf-8"?>
<styleSheet xmlns="http://schemas.openxmlformats.org/spreadsheetml/2006/main">
  <numFmts count="3">
    <numFmt numFmtId="164" formatCode="0.0"/>
    <numFmt numFmtId="165" formatCode="0.0000"/>
    <numFmt numFmtId="166" formatCode="0.000"/>
  </numFmts>
  <fonts count="26">
    <font>
      <sz val="11"/>
      <color theme="1"/>
      <name val="Calibri"/>
      <family val="2"/>
      <charset val="204"/>
      <scheme val="minor"/>
    </font>
    <font>
      <sz val="11"/>
      <color theme="1"/>
      <name val="Times New Roman"/>
      <family val="1"/>
      <charset val="204"/>
    </font>
    <font>
      <b/>
      <sz val="14"/>
      <color indexed="8"/>
      <name val="Times New Roman"/>
      <family val="1"/>
      <charset val="204"/>
    </font>
    <font>
      <b/>
      <sz val="11"/>
      <color theme="1"/>
      <name val="Times New Roman"/>
      <family val="1"/>
      <charset val="204"/>
    </font>
    <font>
      <sz val="12"/>
      <color indexed="8"/>
      <name val="Times New Roman"/>
      <family val="1"/>
      <charset val="204"/>
    </font>
    <font>
      <sz val="11"/>
      <name val="Times New Roman"/>
      <family val="1"/>
      <charset val="204"/>
    </font>
    <font>
      <sz val="11"/>
      <color indexed="8"/>
      <name val="Times New Roman"/>
      <family val="1"/>
      <charset val="204"/>
    </font>
    <font>
      <b/>
      <sz val="11"/>
      <color indexed="8"/>
      <name val="Times New Roman"/>
      <family val="1"/>
      <charset val="204"/>
    </font>
    <font>
      <sz val="11"/>
      <color indexed="10"/>
      <name val="Times New Roman"/>
      <family val="1"/>
      <charset val="204"/>
    </font>
    <font>
      <b/>
      <u/>
      <sz val="11"/>
      <color indexed="8"/>
      <name val="Times New Roman"/>
      <family val="1"/>
      <charset val="204"/>
    </font>
    <font>
      <sz val="10"/>
      <color indexed="8"/>
      <name val="Times New Roman"/>
      <family val="1"/>
      <charset val="204"/>
    </font>
    <font>
      <b/>
      <sz val="13"/>
      <color indexed="8"/>
      <name val="Times New Roman"/>
      <family val="1"/>
      <charset val="204"/>
    </font>
    <font>
      <b/>
      <sz val="13"/>
      <color theme="1"/>
      <name val="Times New Roman"/>
      <family val="1"/>
      <charset val="204"/>
    </font>
    <font>
      <sz val="9"/>
      <color indexed="8"/>
      <name val="Times New Roman"/>
      <family val="1"/>
      <charset val="204"/>
    </font>
    <font>
      <b/>
      <i/>
      <sz val="11"/>
      <color indexed="8"/>
      <name val="Times New Roman"/>
      <family val="1"/>
      <charset val="204"/>
    </font>
    <font>
      <sz val="11"/>
      <color rgb="FFFF0000"/>
      <name val="Times New Roman"/>
      <family val="1"/>
      <charset val="204"/>
    </font>
    <font>
      <b/>
      <sz val="13"/>
      <color indexed="10"/>
      <name val="Times New Roman"/>
      <family val="1"/>
      <charset val="204"/>
    </font>
    <font>
      <sz val="10"/>
      <color theme="1"/>
      <name val="Times New Roman"/>
      <family val="1"/>
      <charset val="204"/>
    </font>
    <font>
      <sz val="12"/>
      <color indexed="8"/>
      <name val="Calibri"/>
      <family val="2"/>
      <charset val="204"/>
    </font>
    <font>
      <b/>
      <sz val="12"/>
      <color theme="1"/>
      <name val="Times New Roman"/>
      <family val="1"/>
      <charset val="204"/>
    </font>
    <font>
      <sz val="12"/>
      <color theme="1"/>
      <name val="Times New Roman"/>
      <family val="1"/>
      <charset val="204"/>
    </font>
    <font>
      <b/>
      <sz val="12"/>
      <color indexed="8"/>
      <name val="Times New Roman"/>
      <family val="1"/>
      <charset val="204"/>
    </font>
    <font>
      <sz val="12"/>
      <name val="Times New Roman"/>
      <family val="1"/>
      <charset val="204"/>
    </font>
    <font>
      <b/>
      <sz val="12"/>
      <color indexed="8"/>
      <name val="Calibri"/>
      <family val="2"/>
      <charset val="204"/>
    </font>
    <font>
      <b/>
      <sz val="11"/>
      <color indexed="10"/>
      <name val="Times New Roman"/>
      <family val="1"/>
      <charset val="204"/>
    </font>
    <font>
      <u/>
      <sz val="11"/>
      <color theme="1"/>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14">
    <xf numFmtId="0" fontId="0" fillId="0" borderId="0" xfId="0"/>
    <xf numFmtId="0" fontId="1" fillId="0" borderId="0" xfId="0" applyFont="1" applyFill="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Protection="1">
      <protection hidden="1"/>
    </xf>
    <xf numFmtId="0" fontId="3" fillId="0" borderId="0" xfId="0" applyFont="1" applyFill="1" applyProtection="1">
      <protection hidden="1"/>
    </xf>
    <xf numFmtId="0" fontId="2" fillId="0" borderId="1" xfId="0" applyFont="1" applyFill="1" applyBorder="1" applyAlignment="1" applyProtection="1">
      <alignment horizontal="center" vertical="center" wrapText="1"/>
      <protection hidden="1"/>
    </xf>
    <xf numFmtId="0" fontId="8" fillId="0" borderId="0" xfId="0" applyFont="1" applyFill="1" applyProtection="1">
      <protection hidden="1"/>
    </xf>
    <xf numFmtId="0" fontId="3"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wrapText="1"/>
      <protection hidden="1"/>
    </xf>
    <xf numFmtId="0" fontId="3" fillId="0" borderId="2" xfId="0" applyFont="1" applyFill="1" applyBorder="1" applyAlignment="1" applyProtection="1">
      <alignment horizontal="center" vertical="center"/>
      <protection hidden="1"/>
    </xf>
    <xf numFmtId="4" fontId="1" fillId="0" borderId="2" xfId="0" applyNumberFormat="1"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wrapText="1"/>
      <protection hidden="1"/>
    </xf>
    <xf numFmtId="0" fontId="10" fillId="0" borderId="2" xfId="0" applyNumberFormat="1" applyFont="1" applyFill="1" applyBorder="1" applyAlignment="1" applyProtection="1">
      <alignment horizontal="center" vertical="center" wrapText="1"/>
      <protection hidden="1"/>
    </xf>
    <xf numFmtId="2" fontId="7" fillId="0" borderId="2" xfId="0" applyNumberFormat="1" applyFont="1" applyFill="1" applyBorder="1" applyAlignment="1" applyProtection="1">
      <alignment horizontal="center" vertical="center" wrapText="1"/>
      <protection hidden="1"/>
    </xf>
    <xf numFmtId="2" fontId="11" fillId="0" borderId="2" xfId="0" applyNumberFormat="1" applyFont="1" applyFill="1" applyBorder="1" applyAlignment="1" applyProtection="1">
      <protection hidden="1"/>
    </xf>
    <xf numFmtId="2" fontId="3" fillId="0" borderId="2" xfId="0" applyNumberFormat="1" applyFont="1" applyFill="1" applyBorder="1" applyAlignment="1" applyProtection="1">
      <alignment horizontal="center" vertical="center" wrapText="1"/>
      <protection hidden="1"/>
    </xf>
    <xf numFmtId="4" fontId="3" fillId="0" borderId="2" xfId="0" applyNumberFormat="1" applyFont="1" applyFill="1" applyBorder="1" applyAlignment="1" applyProtection="1">
      <alignment horizontal="center" vertical="center" wrapText="1"/>
      <protection hidden="1"/>
    </xf>
    <xf numFmtId="2" fontId="12" fillId="0" borderId="2" xfId="0" applyNumberFormat="1"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wrapText="1"/>
      <protection hidden="1"/>
    </xf>
    <xf numFmtId="0" fontId="1" fillId="0" borderId="2" xfId="0" applyFont="1" applyBorder="1" applyAlignment="1" applyProtection="1">
      <protection hidden="1"/>
    </xf>
    <xf numFmtId="2" fontId="10" fillId="0" borderId="2" xfId="0" applyNumberFormat="1" applyFont="1" applyFill="1" applyBorder="1" applyAlignment="1" applyProtection="1">
      <alignment horizontal="center" vertical="center" wrapText="1"/>
      <protection hidden="1"/>
    </xf>
    <xf numFmtId="2" fontId="3" fillId="0" borderId="2" xfId="0" applyNumberFormat="1" applyFont="1" applyBorder="1" applyAlignment="1" applyProtection="1">
      <alignment horizontal="center" vertical="center"/>
      <protection hidden="1"/>
    </xf>
    <xf numFmtId="0" fontId="1" fillId="0" borderId="4" xfId="0" applyFont="1" applyFill="1" applyBorder="1" applyAlignment="1" applyProtection="1">
      <alignment vertical="center" wrapText="1"/>
      <protection hidden="1"/>
    </xf>
    <xf numFmtId="2" fontId="7" fillId="0" borderId="2" xfId="0" applyNumberFormat="1" applyFont="1" applyFill="1" applyBorder="1" applyAlignment="1" applyProtection="1">
      <alignment horizontal="center"/>
      <protection hidden="1"/>
    </xf>
    <xf numFmtId="2" fontId="7" fillId="0" borderId="2" xfId="0" applyNumberFormat="1" applyFont="1" applyFill="1" applyBorder="1" applyAlignment="1" applyProtection="1">
      <alignment horizontal="center" wrapText="1"/>
      <protection hidden="1"/>
    </xf>
    <xf numFmtId="0" fontId="13" fillId="0" borderId="2" xfId="0" applyFont="1" applyFill="1" applyBorder="1" applyAlignment="1" applyProtection="1">
      <alignment horizontal="center" vertical="center" wrapText="1"/>
      <protection hidden="1"/>
    </xf>
    <xf numFmtId="2" fontId="6" fillId="0" borderId="2" xfId="0" applyNumberFormat="1" applyFont="1" applyFill="1" applyBorder="1" applyAlignment="1" applyProtection="1">
      <alignment horizontal="center" wrapText="1"/>
      <protection hidden="1"/>
    </xf>
    <xf numFmtId="2" fontId="1" fillId="0" borderId="2" xfId="0" applyNumberFormat="1" applyFont="1" applyFill="1" applyBorder="1" applyAlignment="1" applyProtection="1">
      <alignment horizontal="center"/>
      <protection hidden="1"/>
    </xf>
    <xf numFmtId="4" fontId="1" fillId="0" borderId="2" xfId="0" applyNumberFormat="1" applyFont="1" applyFill="1" applyBorder="1" applyAlignment="1" applyProtection="1">
      <alignment horizontal="center" vertical="center" wrapText="1"/>
      <protection hidden="1"/>
    </xf>
    <xf numFmtId="165" fontId="1" fillId="0" borderId="2" xfId="0" applyNumberFormat="1" applyFont="1" applyBorder="1" applyAlignment="1" applyProtection="1">
      <alignment horizontal="center" vertical="center"/>
      <protection hidden="1"/>
    </xf>
    <xf numFmtId="0" fontId="14" fillId="0" borderId="2" xfId="0" applyFont="1" applyFill="1" applyBorder="1" applyAlignment="1" applyProtection="1">
      <alignment horizontal="center" vertical="center" wrapText="1"/>
      <protection hidden="1"/>
    </xf>
    <xf numFmtId="2" fontId="8" fillId="0" borderId="2" xfId="0" applyNumberFormat="1" applyFont="1" applyFill="1" applyBorder="1" applyAlignment="1" applyProtection="1">
      <alignment horizontal="center"/>
      <protection hidden="1"/>
    </xf>
    <xf numFmtId="2" fontId="1" fillId="0" borderId="2" xfId="0" applyNumberFormat="1" applyFont="1" applyBorder="1" applyAlignment="1" applyProtection="1">
      <alignment horizontal="center" vertical="center"/>
      <protection hidden="1"/>
    </xf>
    <xf numFmtId="0" fontId="6" fillId="0" borderId="2" xfId="0" applyFont="1" applyFill="1" applyBorder="1" applyAlignment="1" applyProtection="1">
      <alignment horizontal="center" vertical="center" wrapText="1"/>
      <protection hidden="1"/>
    </xf>
    <xf numFmtId="164" fontId="1" fillId="0" borderId="2" xfId="0" applyNumberFormat="1" applyFont="1" applyFill="1" applyBorder="1" applyAlignment="1" applyProtection="1">
      <alignment horizontal="center" wrapText="1"/>
      <protection hidden="1"/>
    </xf>
    <xf numFmtId="2" fontId="6" fillId="0" borderId="2" xfId="0" applyNumberFormat="1" applyFont="1" applyFill="1" applyBorder="1" applyAlignment="1" applyProtection="1">
      <alignment horizontal="center" vertical="center" wrapText="1"/>
      <protection hidden="1"/>
    </xf>
    <xf numFmtId="164" fontId="15" fillId="0" borderId="2" xfId="0" applyNumberFormat="1" applyFont="1" applyFill="1" applyBorder="1" applyAlignment="1" applyProtection="1">
      <alignment horizontal="center" wrapText="1"/>
      <protection hidden="1"/>
    </xf>
    <xf numFmtId="166" fontId="1" fillId="0" borderId="2" xfId="0" applyNumberFormat="1" applyFont="1" applyBorder="1" applyAlignment="1" applyProtection="1">
      <alignment horizontal="center" vertical="center"/>
      <protection hidden="1"/>
    </xf>
    <xf numFmtId="0" fontId="1" fillId="0" borderId="6" xfId="0" applyFont="1" applyFill="1" applyBorder="1" applyAlignment="1" applyProtection="1">
      <alignment vertical="center" wrapText="1"/>
      <protection hidden="1"/>
    </xf>
    <xf numFmtId="0" fontId="7" fillId="0" borderId="2" xfId="0" applyFont="1" applyFill="1" applyBorder="1" applyAlignment="1" applyProtection="1">
      <alignment horizontal="left" vertical="center" wrapText="1"/>
      <protection hidden="1"/>
    </xf>
    <xf numFmtId="0" fontId="16" fillId="0" borderId="2" xfId="0" applyFont="1" applyFill="1" applyBorder="1" applyProtection="1">
      <protection hidden="1"/>
    </xf>
    <xf numFmtId="0" fontId="11" fillId="0" borderId="2" xfId="0" applyFont="1" applyFill="1" applyBorder="1" applyAlignment="1" applyProtection="1">
      <alignment vertical="center" wrapText="1"/>
      <protection hidden="1"/>
    </xf>
    <xf numFmtId="2" fontId="11" fillId="0" borderId="2" xfId="0" applyNumberFormat="1" applyFont="1" applyFill="1" applyBorder="1" applyAlignment="1" applyProtection="1">
      <alignment horizontal="center"/>
      <protection hidden="1"/>
    </xf>
    <xf numFmtId="4" fontId="11" fillId="0" borderId="2" xfId="0" applyNumberFormat="1" applyFont="1" applyFill="1" applyBorder="1" applyAlignment="1" applyProtection="1">
      <alignment horizontal="center" vertical="center"/>
      <protection hidden="1"/>
    </xf>
    <xf numFmtId="0" fontId="16" fillId="0" borderId="0" xfId="0" applyFont="1" applyFill="1" applyProtection="1">
      <protection hidden="1"/>
    </xf>
    <xf numFmtId="0" fontId="1" fillId="0" borderId="2" xfId="0" applyFont="1" applyFill="1" applyBorder="1" applyAlignment="1" applyProtection="1">
      <alignment vertical="center"/>
      <protection hidden="1"/>
    </xf>
    <xf numFmtId="0" fontId="1" fillId="0" borderId="7"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wrapText="1"/>
      <protection hidden="1"/>
    </xf>
    <xf numFmtId="0" fontId="17" fillId="0" borderId="7" xfId="0" applyFont="1" applyFill="1" applyBorder="1" applyAlignment="1" applyProtection="1">
      <alignment horizontal="center" vertical="center" wrapText="1"/>
      <protection hidden="1"/>
    </xf>
    <xf numFmtId="2" fontId="7" fillId="0" borderId="7" xfId="0" applyNumberFormat="1" applyFont="1" applyFill="1" applyBorder="1" applyAlignment="1" applyProtection="1">
      <alignment horizontal="center" vertical="center" wrapText="1"/>
      <protection hidden="1"/>
    </xf>
    <xf numFmtId="2" fontId="11" fillId="0" borderId="7" xfId="0" applyNumberFormat="1" applyFont="1" applyFill="1" applyBorder="1" applyAlignment="1" applyProtection="1">
      <alignment horizontal="center" vertical="center" wrapText="1"/>
      <protection hidden="1"/>
    </xf>
    <xf numFmtId="4" fontId="11" fillId="0" borderId="7" xfId="0" applyNumberFormat="1" applyFont="1" applyFill="1" applyBorder="1" applyAlignment="1" applyProtection="1">
      <alignment horizontal="center" vertical="center"/>
      <protection hidden="1"/>
    </xf>
    <xf numFmtId="0" fontId="1" fillId="0" borderId="9" xfId="0" applyFont="1" applyFill="1" applyBorder="1" applyAlignment="1" applyProtection="1">
      <alignment horizontal="center" vertical="center" wrapText="1"/>
      <protection hidden="1"/>
    </xf>
    <xf numFmtId="0" fontId="16" fillId="0" borderId="15" xfId="0" applyFont="1" applyFill="1" applyBorder="1" applyAlignment="1" applyProtection="1">
      <alignment horizontal="center" vertical="center"/>
      <protection hidden="1"/>
    </xf>
    <xf numFmtId="0" fontId="11" fillId="0" borderId="12" xfId="0" applyFont="1" applyFill="1" applyBorder="1" applyAlignment="1" applyProtection="1">
      <alignment vertical="center" wrapText="1"/>
      <protection hidden="1"/>
    </xf>
    <xf numFmtId="2" fontId="11" fillId="0" borderId="12" xfId="0" applyNumberFormat="1" applyFont="1" applyFill="1" applyBorder="1" applyAlignment="1" applyProtection="1">
      <alignment horizontal="center" vertical="center"/>
      <protection hidden="1"/>
    </xf>
    <xf numFmtId="2" fontId="12" fillId="0" borderId="12" xfId="0" applyNumberFormat="1" applyFont="1" applyFill="1" applyBorder="1" applyAlignment="1" applyProtection="1">
      <alignment horizontal="center" vertical="center"/>
      <protection hidden="1"/>
    </xf>
    <xf numFmtId="4" fontId="12" fillId="0" borderId="12" xfId="0" applyNumberFormat="1"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 fillId="0" borderId="10" xfId="0" applyFont="1" applyFill="1" applyBorder="1" applyAlignment="1" applyProtection="1">
      <alignment horizontal="center" vertical="center" wrapText="1"/>
      <protection hidden="1"/>
    </xf>
    <xf numFmtId="0" fontId="1" fillId="0" borderId="13" xfId="0" applyFont="1" applyFill="1" applyBorder="1" applyAlignment="1" applyProtection="1">
      <alignment horizontal="center" vertical="center" wrapText="1"/>
      <protection hidden="1"/>
    </xf>
    <xf numFmtId="0" fontId="1" fillId="0" borderId="14" xfId="0" applyFont="1" applyFill="1" applyBorder="1" applyAlignment="1" applyProtection="1">
      <alignment horizontal="center" vertical="center" wrapText="1"/>
      <protection hidden="1"/>
    </xf>
    <xf numFmtId="0" fontId="16" fillId="0" borderId="0" xfId="0" applyFont="1" applyFill="1" applyAlignment="1" applyProtection="1">
      <alignment horizontal="center" vertical="center"/>
      <protection hidden="1"/>
    </xf>
    <xf numFmtId="3" fontId="18" fillId="0" borderId="5" xfId="0" applyNumberFormat="1" applyFont="1" applyFill="1" applyBorder="1" applyAlignment="1" applyProtection="1">
      <alignment horizontal="center" vertical="center" wrapText="1"/>
      <protection hidden="1"/>
    </xf>
    <xf numFmtId="0" fontId="19" fillId="0" borderId="5" xfId="0" applyFont="1" applyFill="1" applyBorder="1" applyAlignment="1" applyProtection="1">
      <alignment vertical="center" wrapText="1"/>
      <protection hidden="1"/>
    </xf>
    <xf numFmtId="2" fontId="11" fillId="0" borderId="5" xfId="0" applyNumberFormat="1" applyFont="1" applyFill="1" applyBorder="1" applyAlignment="1" applyProtection="1">
      <alignment horizontal="center" vertical="center"/>
      <protection hidden="1"/>
    </xf>
    <xf numFmtId="2" fontId="12" fillId="0" borderId="5" xfId="0" applyNumberFormat="1" applyFont="1" applyFill="1" applyBorder="1" applyAlignment="1" applyProtection="1">
      <alignment horizontal="center" vertical="center"/>
      <protection hidden="1"/>
    </xf>
    <xf numFmtId="4" fontId="12" fillId="0" borderId="5" xfId="0" applyNumberFormat="1"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hidden="1"/>
    </xf>
    <xf numFmtId="3" fontId="18" fillId="0" borderId="2" xfId="0" applyNumberFormat="1" applyFont="1" applyFill="1" applyBorder="1" applyAlignment="1" applyProtection="1">
      <alignment horizontal="center" vertical="center" wrapText="1"/>
      <protection hidden="1"/>
    </xf>
    <xf numFmtId="0" fontId="20" fillId="0" borderId="2" xfId="0" applyFont="1" applyBorder="1" applyAlignment="1" applyProtection="1">
      <alignment vertical="center" wrapText="1"/>
      <protection hidden="1"/>
    </xf>
    <xf numFmtId="2" fontId="11" fillId="0" borderId="2" xfId="0" applyNumberFormat="1" applyFont="1" applyFill="1" applyBorder="1" applyAlignment="1" applyProtection="1">
      <alignment horizontal="center" vertical="center"/>
      <protection hidden="1"/>
    </xf>
    <xf numFmtId="4" fontId="21" fillId="0" borderId="2" xfId="0" applyNumberFormat="1" applyFont="1" applyFill="1" applyBorder="1" applyAlignment="1" applyProtection="1">
      <alignment horizontal="center" vertical="center" wrapText="1"/>
      <protection hidden="1"/>
    </xf>
    <xf numFmtId="4" fontId="21" fillId="0" borderId="2" xfId="0" applyNumberFormat="1" applyFont="1" applyFill="1" applyBorder="1" applyAlignment="1" applyProtection="1">
      <alignment vertical="center" wrapText="1"/>
      <protection hidden="1"/>
    </xf>
    <xf numFmtId="0" fontId="8" fillId="0" borderId="2" xfId="0" applyFont="1" applyFill="1" applyBorder="1" applyProtection="1">
      <protection hidden="1"/>
    </xf>
    <xf numFmtId="4" fontId="22" fillId="0" borderId="5" xfId="0" applyNumberFormat="1" applyFont="1" applyFill="1" applyBorder="1" applyAlignment="1" applyProtection="1">
      <alignment horizontal="center" vertical="center" wrapText="1"/>
      <protection hidden="1"/>
    </xf>
    <xf numFmtId="4" fontId="23" fillId="0" borderId="5" xfId="0" applyNumberFormat="1" applyFont="1" applyFill="1" applyBorder="1" applyAlignment="1" applyProtection="1">
      <alignment horizontal="center" vertical="center" wrapText="1"/>
      <protection hidden="1"/>
    </xf>
    <xf numFmtId="4" fontId="21" fillId="0" borderId="0" xfId="0" applyNumberFormat="1" applyFont="1" applyFill="1" applyBorder="1" applyAlignment="1" applyProtection="1">
      <alignment horizontal="center" vertical="center" wrapText="1"/>
      <protection hidden="1"/>
    </xf>
    <xf numFmtId="4" fontId="19" fillId="0" borderId="2" xfId="0" applyNumberFormat="1" applyFont="1" applyBorder="1" applyAlignment="1" applyProtection="1">
      <alignment horizontal="center" vertical="center" wrapText="1"/>
      <protection hidden="1"/>
    </xf>
    <xf numFmtId="4" fontId="23" fillId="0" borderId="2" xfId="0" applyNumberFormat="1" applyFont="1" applyFill="1" applyBorder="1" applyAlignment="1" applyProtection="1">
      <alignment horizontal="center" vertical="center" wrapText="1"/>
      <protection hidden="1"/>
    </xf>
    <xf numFmtId="0" fontId="5" fillId="0" borderId="0" xfId="0" applyFont="1" applyFill="1" applyProtection="1">
      <protection hidden="1"/>
    </xf>
    <xf numFmtId="0" fontId="24" fillId="0" borderId="0" xfId="0" applyFont="1" applyFill="1" applyProtection="1">
      <protection hidden="1"/>
    </xf>
    <xf numFmtId="4" fontId="1" fillId="0" borderId="0" xfId="0" applyNumberFormat="1" applyFont="1" applyFill="1" applyProtection="1">
      <protection hidden="1"/>
    </xf>
    <xf numFmtId="0" fontId="1" fillId="0" borderId="0" xfId="0" applyFont="1" applyFill="1" applyAlignment="1" applyProtection="1">
      <alignment horizontal="left" vertical="center"/>
      <protection hidden="1"/>
    </xf>
    <xf numFmtId="0" fontId="7" fillId="0"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right" vertical="center" wrapText="1"/>
      <protection hidden="1"/>
    </xf>
    <xf numFmtId="0" fontId="2" fillId="0" borderId="1"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protection hidden="1"/>
    </xf>
    <xf numFmtId="164" fontId="6" fillId="0" borderId="2" xfId="0" applyNumberFormat="1"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2" fontId="6" fillId="0" borderId="2" xfId="0" applyNumberFormat="1" applyFont="1" applyFill="1" applyBorder="1" applyAlignment="1" applyProtection="1">
      <alignment horizontal="center" vertical="center" wrapText="1"/>
      <protection hidden="1"/>
    </xf>
    <xf numFmtId="2" fontId="1" fillId="0" borderId="2" xfId="0" applyNumberFormat="1" applyFont="1" applyFill="1" applyBorder="1" applyAlignment="1" applyProtection="1">
      <alignment horizontal="center" vertical="center"/>
      <protection hidden="1"/>
    </xf>
    <xf numFmtId="2" fontId="1" fillId="0" borderId="2" xfId="0" applyNumberFormat="1" applyFont="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0" borderId="4" xfId="0" applyFont="1" applyFill="1" applyBorder="1" applyAlignment="1" applyProtection="1">
      <alignment vertical="center" wrapText="1"/>
      <protection hidden="1"/>
    </xf>
    <xf numFmtId="0" fontId="1" fillId="0" borderId="9" xfId="0" applyFont="1" applyFill="1" applyBorder="1" applyAlignment="1" applyProtection="1">
      <alignment horizontal="center" vertical="center" wrapText="1"/>
      <protection hidden="1"/>
    </xf>
    <xf numFmtId="0" fontId="1" fillId="0" borderId="3" xfId="0" applyFont="1" applyFill="1" applyBorder="1" applyAlignment="1" applyProtection="1">
      <alignment vertical="center" wrapText="1"/>
      <protection hidden="1"/>
    </xf>
    <xf numFmtId="0" fontId="1" fillId="0" borderId="6" xfId="0" applyFont="1" applyFill="1" applyBorder="1" applyAlignment="1" applyProtection="1">
      <alignment vertical="center" wrapText="1"/>
      <protection hidden="1"/>
    </xf>
    <xf numFmtId="0" fontId="1" fillId="0" borderId="0" xfId="0" applyFont="1" applyFill="1" applyAlignment="1" applyProtection="1">
      <alignment horizontal="left" vertical="center"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103"/>
  <sheetViews>
    <sheetView tabSelected="1" topLeftCell="A3" zoomScale="68" zoomScaleNormal="68" workbookViewId="0">
      <selection activeCell="K78" sqref="K78"/>
    </sheetView>
  </sheetViews>
  <sheetFormatPr defaultRowHeight="15"/>
  <cols>
    <col min="1" max="1" width="7" style="1" customWidth="1"/>
    <col min="2" max="2" width="30.28515625" style="3" customWidth="1"/>
    <col min="3" max="3" width="66.28515625" style="3" hidden="1" customWidth="1"/>
    <col min="4" max="4" width="14.85546875" style="4" hidden="1" customWidth="1"/>
    <col min="5" max="6" width="16" style="3" hidden="1" customWidth="1"/>
    <col min="7" max="7" width="66.42578125" style="3" customWidth="1"/>
    <col min="8" max="8" width="18" style="3" hidden="1" customWidth="1"/>
    <col min="9" max="9" width="16" style="3" hidden="1" customWidth="1"/>
    <col min="10" max="10" width="16" style="85" customWidth="1"/>
    <col min="11" max="11" width="16" style="1" customWidth="1"/>
    <col min="12" max="12" width="118.85546875" style="3" hidden="1" customWidth="1"/>
    <col min="13" max="14" width="11.28515625" style="3" customWidth="1"/>
    <col min="15" max="15" width="13.28515625" style="3" customWidth="1"/>
    <col min="16" max="16384" width="9.140625" style="3"/>
  </cols>
  <sheetData>
    <row r="1" spans="1:15" ht="18.75" hidden="1" customHeight="1">
      <c r="B1" s="2"/>
      <c r="J1" s="89" t="s">
        <v>0</v>
      </c>
      <c r="K1" s="89"/>
    </row>
    <row r="2" spans="1:15" ht="18.75" hidden="1" customHeight="1">
      <c r="B2" s="2"/>
      <c r="J2" s="89" t="s">
        <v>1</v>
      </c>
      <c r="K2" s="89"/>
    </row>
    <row r="3" spans="1:15" ht="112.5" customHeight="1">
      <c r="A3" s="90" t="s">
        <v>133</v>
      </c>
      <c r="B3" s="90"/>
      <c r="C3" s="90"/>
      <c r="D3" s="90"/>
      <c r="E3" s="90"/>
      <c r="F3" s="90"/>
      <c r="G3" s="90"/>
      <c r="H3" s="90"/>
      <c r="I3" s="90"/>
      <c r="J3" s="90"/>
      <c r="K3" s="90"/>
      <c r="L3" s="90"/>
      <c r="M3" s="90"/>
      <c r="N3" s="90"/>
      <c r="O3" s="90"/>
    </row>
    <row r="4" spans="1:15" ht="20.25" hidden="1" customHeight="1">
      <c r="B4" s="2"/>
      <c r="J4" s="91" t="s">
        <v>130</v>
      </c>
      <c r="K4" s="91"/>
    </row>
    <row r="5" spans="1:15" ht="18.75" hidden="1">
      <c r="A5" s="92" t="s">
        <v>131</v>
      </c>
      <c r="B5" s="92"/>
      <c r="C5" s="92"/>
      <c r="D5" s="92"/>
      <c r="E5" s="92"/>
      <c r="F5" s="92"/>
      <c r="G5" s="92"/>
      <c r="H5" s="92"/>
      <c r="I5" s="92"/>
      <c r="J5" s="92"/>
      <c r="K5" s="92"/>
      <c r="L5" s="5"/>
      <c r="M5" s="5"/>
      <c r="N5" s="5"/>
      <c r="O5" s="5"/>
    </row>
    <row r="6" spans="1:15" s="6" customFormat="1" ht="29.25" customHeight="1">
      <c r="A6" s="104" t="s">
        <v>2</v>
      </c>
      <c r="B6" s="97"/>
      <c r="C6" s="87" t="s">
        <v>3</v>
      </c>
      <c r="D6" s="87"/>
      <c r="E6" s="87"/>
      <c r="F6" s="88"/>
      <c r="G6" s="87" t="s">
        <v>4</v>
      </c>
      <c r="H6" s="87"/>
      <c r="I6" s="87"/>
      <c r="J6" s="87"/>
      <c r="K6" s="88"/>
      <c r="L6" s="93"/>
      <c r="M6" s="95" t="s">
        <v>5</v>
      </c>
      <c r="N6" s="95" t="s">
        <v>6</v>
      </c>
      <c r="O6" s="95" t="s">
        <v>7</v>
      </c>
    </row>
    <row r="7" spans="1:15" s="6" customFormat="1" ht="26.25" customHeight="1">
      <c r="A7" s="104" t="s">
        <v>8</v>
      </c>
      <c r="B7" s="97"/>
      <c r="C7" s="96">
        <v>4</v>
      </c>
      <c r="D7" s="88"/>
      <c r="E7" s="88"/>
      <c r="F7" s="88"/>
      <c r="G7" s="96">
        <v>2</v>
      </c>
      <c r="H7" s="88"/>
      <c r="I7" s="88"/>
      <c r="J7" s="88"/>
      <c r="K7" s="88"/>
      <c r="L7" s="93"/>
      <c r="M7" s="95"/>
      <c r="N7" s="95"/>
      <c r="O7" s="95"/>
    </row>
    <row r="8" spans="1:15" s="6" customFormat="1" ht="15" customHeight="1">
      <c r="A8" s="96" t="s">
        <v>9</v>
      </c>
      <c r="B8" s="97"/>
      <c r="C8" s="98">
        <v>5150</v>
      </c>
      <c r="D8" s="99"/>
      <c r="E8" s="99"/>
      <c r="F8" s="100"/>
      <c r="G8" s="101">
        <v>13788.9</v>
      </c>
      <c r="H8" s="102"/>
      <c r="I8" s="102"/>
      <c r="J8" s="102"/>
      <c r="K8" s="103"/>
      <c r="L8" s="93"/>
      <c r="M8" s="95"/>
      <c r="N8" s="95"/>
      <c r="O8" s="95"/>
    </row>
    <row r="9" spans="1:15" ht="75">
      <c r="A9" s="105" t="s">
        <v>10</v>
      </c>
      <c r="B9" s="97"/>
      <c r="C9" s="7" t="s">
        <v>11</v>
      </c>
      <c r="D9" s="8" t="s">
        <v>12</v>
      </c>
      <c r="E9" s="9" t="s">
        <v>13</v>
      </c>
      <c r="F9" s="9" t="s">
        <v>14</v>
      </c>
      <c r="G9" s="7" t="s">
        <v>11</v>
      </c>
      <c r="H9" s="8" t="s">
        <v>12</v>
      </c>
      <c r="I9" s="9" t="s">
        <v>13</v>
      </c>
      <c r="J9" s="8" t="s">
        <v>15</v>
      </c>
      <c r="K9" s="8" t="s">
        <v>14</v>
      </c>
      <c r="L9" s="93"/>
      <c r="M9" s="95"/>
      <c r="N9" s="95"/>
      <c r="O9" s="95"/>
    </row>
    <row r="10" spans="1:15" ht="61.5" customHeight="1">
      <c r="A10" s="10" t="s">
        <v>16</v>
      </c>
      <c r="B10" s="87" t="s">
        <v>17</v>
      </c>
      <c r="C10" s="95"/>
      <c r="D10" s="95"/>
      <c r="E10" s="95"/>
      <c r="F10" s="95"/>
      <c r="G10" s="99"/>
      <c r="H10" s="99"/>
      <c r="I10" s="99"/>
      <c r="J10" s="11"/>
      <c r="K10" s="12"/>
      <c r="L10" s="94"/>
      <c r="M10" s="106"/>
      <c r="N10" s="106"/>
      <c r="O10" s="106"/>
    </row>
    <row r="11" spans="1:15" s="6" customFormat="1" ht="102">
      <c r="A11" s="12">
        <v>1</v>
      </c>
      <c r="B11" s="13" t="s">
        <v>18</v>
      </c>
      <c r="C11" s="14" t="s">
        <v>19</v>
      </c>
      <c r="D11" s="15">
        <v>87976.44</v>
      </c>
      <c r="E11" s="15">
        <f>D11/12/5150</f>
        <v>1.4235669902912622</v>
      </c>
      <c r="F11" s="16" t="e">
        <f>E48</f>
        <v>#REF!</v>
      </c>
      <c r="G11" s="14" t="s">
        <v>19</v>
      </c>
      <c r="H11" s="15">
        <v>101306.79</v>
      </c>
      <c r="I11" s="17">
        <f>H11/12/5150</f>
        <v>1.6392684466019418</v>
      </c>
      <c r="J11" s="18">
        <f>495147.58/2.99*K11</f>
        <v>330898.94863918086</v>
      </c>
      <c r="K11" s="19">
        <f>2.99/(1.488+0.7386)*1.488</f>
        <v>1.9981676098086771</v>
      </c>
      <c r="L11" s="20" t="s">
        <v>20</v>
      </c>
      <c r="M11" s="107"/>
      <c r="N11" s="107"/>
      <c r="O11" s="107"/>
    </row>
    <row r="12" spans="1:15" s="6" customFormat="1" ht="28.5" customHeight="1">
      <c r="A12" s="12">
        <v>2</v>
      </c>
      <c r="B12" s="13" t="s">
        <v>21</v>
      </c>
      <c r="C12" s="14" t="s">
        <v>22</v>
      </c>
      <c r="D12" s="15">
        <v>114756.45</v>
      </c>
      <c r="E12" s="15">
        <f>D12/12/5150</f>
        <v>1.8569004854368933</v>
      </c>
      <c r="F12" s="21"/>
      <c r="G12" s="14" t="s">
        <v>22</v>
      </c>
      <c r="H12" s="15">
        <v>80017.539999999994</v>
      </c>
      <c r="I12" s="17">
        <f>H12/12/5150</f>
        <v>1.2947822006472491</v>
      </c>
      <c r="J12" s="18">
        <f>495147.58/2.99*K12</f>
        <v>164248.63136081921</v>
      </c>
      <c r="K12" s="19">
        <f>2.99/(1.488+0.7386)*0.7386</f>
        <v>0.9918323901913233</v>
      </c>
      <c r="L12" s="20" t="s">
        <v>23</v>
      </c>
      <c r="M12" s="107"/>
      <c r="N12" s="107"/>
      <c r="O12" s="107"/>
    </row>
    <row r="13" spans="1:15" s="6" customFormat="1" ht="28.5">
      <c r="A13" s="12">
        <v>3</v>
      </c>
      <c r="B13" s="13" t="s">
        <v>24</v>
      </c>
      <c r="C13" s="22" t="s">
        <v>25</v>
      </c>
      <c r="D13" s="17">
        <v>35844</v>
      </c>
      <c r="E13" s="15">
        <f>D13/12/5150</f>
        <v>0.57999999999999996</v>
      </c>
      <c r="F13" s="21"/>
      <c r="G13" s="22" t="s">
        <v>25</v>
      </c>
      <c r="H13" s="17">
        <v>35844</v>
      </c>
      <c r="I13" s="17">
        <f>H13/12/5150</f>
        <v>0.57999999999999996</v>
      </c>
      <c r="J13" s="18">
        <v>170216.94</v>
      </c>
      <c r="K13" s="23">
        <f>J13/12/G8</f>
        <v>1.028707511114012</v>
      </c>
      <c r="L13" s="24"/>
      <c r="M13" s="107"/>
      <c r="N13" s="107"/>
      <c r="O13" s="107"/>
    </row>
    <row r="14" spans="1:15" s="6" customFormat="1" ht="28.5">
      <c r="A14" s="12">
        <v>4</v>
      </c>
      <c r="B14" s="13" t="s">
        <v>26</v>
      </c>
      <c r="C14" s="25"/>
      <c r="D14" s="26">
        <f>D15+D16+D17+D18+D19+D20+D21+D22</f>
        <v>203408.5</v>
      </c>
      <c r="E14" s="26">
        <f>E15+E16+E17+E18+E19+E20+E21+E22</f>
        <v>3.2913996763754048</v>
      </c>
      <c r="F14" s="21"/>
      <c r="G14" s="25"/>
      <c r="H14" s="26">
        <f>H15+H16+H17+H18+H19+H20+H21+H22</f>
        <v>203408.5</v>
      </c>
      <c r="I14" s="17">
        <f>H14/12/5150</f>
        <v>3.2913996763754043</v>
      </c>
      <c r="J14" s="18">
        <v>275674.28000000003</v>
      </c>
      <c r="K14" s="23">
        <f>J14/12/G8</f>
        <v>1.6660398339727369</v>
      </c>
      <c r="L14" s="108" t="s">
        <v>27</v>
      </c>
      <c r="M14" s="107"/>
      <c r="N14" s="107"/>
      <c r="O14" s="107"/>
    </row>
    <row r="15" spans="1:15" s="6" customFormat="1" ht="30">
      <c r="A15" s="12" t="s">
        <v>28</v>
      </c>
      <c r="B15" s="27" t="s">
        <v>29</v>
      </c>
      <c r="C15" s="8" t="s">
        <v>30</v>
      </c>
      <c r="D15" s="28">
        <v>181214.85</v>
      </c>
      <c r="E15" s="28">
        <f t="shared" ref="E15:E23" si="0">D15/12/5150</f>
        <v>2.9322791262135923</v>
      </c>
      <c r="F15" s="21"/>
      <c r="G15" s="8" t="s">
        <v>30</v>
      </c>
      <c r="H15" s="28">
        <v>181214.85</v>
      </c>
      <c r="I15" s="29">
        <f t="shared" ref="I15:I22" si="1">H15/12/5150</f>
        <v>2.9322791262135923</v>
      </c>
      <c r="J15" s="30">
        <f>$J$14/$H$14*H15</f>
        <v>245595.80007255354</v>
      </c>
      <c r="K15" s="31">
        <f>$K$14/$I$14*I15</f>
        <v>1.4842602870941699</v>
      </c>
      <c r="L15" s="109"/>
      <c r="M15" s="107"/>
      <c r="N15" s="107"/>
      <c r="O15" s="107"/>
    </row>
    <row r="16" spans="1:15" s="6" customFormat="1">
      <c r="A16" s="12" t="s">
        <v>31</v>
      </c>
      <c r="B16" s="27" t="s">
        <v>32</v>
      </c>
      <c r="C16" s="8" t="s">
        <v>33</v>
      </c>
      <c r="D16" s="28">
        <v>18670.939999999999</v>
      </c>
      <c r="E16" s="28">
        <f t="shared" si="0"/>
        <v>0.30211877022653721</v>
      </c>
      <c r="F16" s="21"/>
      <c r="G16" s="8" t="s">
        <v>33</v>
      </c>
      <c r="H16" s="28">
        <v>18670.939999999999</v>
      </c>
      <c r="I16" s="29">
        <f t="shared" si="1"/>
        <v>0.30211877022653721</v>
      </c>
      <c r="J16" s="30">
        <f t="shared" ref="J16:J22" si="2">$J$14/$H$14*H16</f>
        <v>25304.242160102454</v>
      </c>
      <c r="K16" s="31">
        <f t="shared" ref="K16:K22" si="3">$K$14/$I$14*I16</f>
        <v>0.15292640070456709</v>
      </c>
      <c r="L16" s="109"/>
      <c r="M16" s="107"/>
      <c r="N16" s="107"/>
      <c r="O16" s="107"/>
    </row>
    <row r="17" spans="1:15" s="6" customFormat="1">
      <c r="A17" s="12" t="s">
        <v>34</v>
      </c>
      <c r="B17" s="27" t="s">
        <v>35</v>
      </c>
      <c r="C17" s="8" t="s">
        <v>36</v>
      </c>
      <c r="D17" s="28">
        <v>533.26</v>
      </c>
      <c r="E17" s="28">
        <f t="shared" si="0"/>
        <v>8.6288025889967642E-3</v>
      </c>
      <c r="F17" s="21"/>
      <c r="G17" s="8" t="s">
        <v>36</v>
      </c>
      <c r="H17" s="28">
        <v>533.26</v>
      </c>
      <c r="I17" s="29">
        <f t="shared" si="1"/>
        <v>8.6288025889967642E-3</v>
      </c>
      <c r="J17" s="30">
        <f t="shared" si="2"/>
        <v>722.71348814233431</v>
      </c>
      <c r="K17" s="31">
        <f t="shared" si="3"/>
        <v>4.3677250550704701E-3</v>
      </c>
      <c r="L17" s="109"/>
      <c r="M17" s="107"/>
      <c r="N17" s="107"/>
      <c r="O17" s="107"/>
    </row>
    <row r="18" spans="1:15" s="6" customFormat="1" ht="72">
      <c r="A18" s="12" t="s">
        <v>37</v>
      </c>
      <c r="B18" s="27" t="s">
        <v>38</v>
      </c>
      <c r="C18" s="8" t="s">
        <v>39</v>
      </c>
      <c r="D18" s="28">
        <v>1216.8599999999999</v>
      </c>
      <c r="E18" s="28">
        <f t="shared" si="0"/>
        <v>1.9690291262135919E-2</v>
      </c>
      <c r="F18" s="21"/>
      <c r="G18" s="8" t="s">
        <v>39</v>
      </c>
      <c r="H18" s="28">
        <v>1216.8599999999999</v>
      </c>
      <c r="I18" s="29">
        <f t="shared" si="1"/>
        <v>1.9690291262135919E-2</v>
      </c>
      <c r="J18" s="30">
        <f t="shared" si="2"/>
        <v>1649.178890561604</v>
      </c>
      <c r="K18" s="31">
        <f t="shared" si="3"/>
        <v>9.9668265208585887E-3</v>
      </c>
      <c r="L18" s="109"/>
      <c r="M18" s="107"/>
      <c r="N18" s="107"/>
      <c r="O18" s="107"/>
    </row>
    <row r="19" spans="1:15" s="6" customFormat="1" ht="24">
      <c r="A19" s="12" t="s">
        <v>40</v>
      </c>
      <c r="B19" s="27" t="s">
        <v>41</v>
      </c>
      <c r="C19" s="8" t="s">
        <v>33</v>
      </c>
      <c r="D19" s="28">
        <v>339.43</v>
      </c>
      <c r="E19" s="28">
        <f t="shared" si="0"/>
        <v>5.4923948220064727E-3</v>
      </c>
      <c r="F19" s="21"/>
      <c r="G19" s="8" t="s">
        <v>33</v>
      </c>
      <c r="H19" s="28">
        <v>339.43</v>
      </c>
      <c r="I19" s="29">
        <f t="shared" si="1"/>
        <v>5.4923948220064727E-3</v>
      </c>
      <c r="J19" s="30">
        <f>$J$14/$H$14*H19</f>
        <v>460.02070149674182</v>
      </c>
      <c r="K19" s="31">
        <f t="shared" si="3"/>
        <v>2.7801389855653335E-3</v>
      </c>
      <c r="L19" s="109"/>
      <c r="M19" s="107"/>
      <c r="N19" s="107"/>
      <c r="O19" s="107"/>
    </row>
    <row r="20" spans="1:15" s="6" customFormat="1" ht="24">
      <c r="A20" s="12" t="s">
        <v>42</v>
      </c>
      <c r="B20" s="27" t="s">
        <v>43</v>
      </c>
      <c r="C20" s="8" t="s">
        <v>44</v>
      </c>
      <c r="D20" s="28">
        <v>56.19</v>
      </c>
      <c r="E20" s="28">
        <f t="shared" si="0"/>
        <v>9.0922330097087378E-4</v>
      </c>
      <c r="F20" s="21"/>
      <c r="G20" s="8" t="s">
        <v>44</v>
      </c>
      <c r="H20" s="28">
        <v>56.19</v>
      </c>
      <c r="I20" s="29">
        <f t="shared" si="1"/>
        <v>9.0922330097087378E-4</v>
      </c>
      <c r="J20" s="30">
        <f t="shared" si="2"/>
        <v>76.152853952514278</v>
      </c>
      <c r="K20" s="31">
        <f t="shared" si="3"/>
        <v>4.6023041451526408E-4</v>
      </c>
      <c r="L20" s="109"/>
      <c r="M20" s="107"/>
      <c r="N20" s="107"/>
      <c r="O20" s="107"/>
    </row>
    <row r="21" spans="1:15" s="6" customFormat="1" ht="42.75" customHeight="1">
      <c r="A21" s="12" t="s">
        <v>45</v>
      </c>
      <c r="B21" s="27" t="s">
        <v>46</v>
      </c>
      <c r="C21" s="8" t="s">
        <v>44</v>
      </c>
      <c r="D21" s="28">
        <v>964.45</v>
      </c>
      <c r="E21" s="28">
        <f t="shared" si="0"/>
        <v>1.5605987055016183E-2</v>
      </c>
      <c r="F21" s="21"/>
      <c r="G21" s="8" t="s">
        <v>44</v>
      </c>
      <c r="H21" s="28">
        <v>964.45</v>
      </c>
      <c r="I21" s="29">
        <f t="shared" si="1"/>
        <v>1.5605987055016183E-2</v>
      </c>
      <c r="J21" s="30">
        <f t="shared" si="2"/>
        <v>1307.0941447677951</v>
      </c>
      <c r="K21" s="31">
        <f t="shared" si="3"/>
        <v>7.8994344772957189E-3</v>
      </c>
      <c r="L21" s="109"/>
      <c r="M21" s="107"/>
      <c r="N21" s="107"/>
      <c r="O21" s="107"/>
    </row>
    <row r="22" spans="1:15" s="6" customFormat="1">
      <c r="A22" s="12" t="s">
        <v>47</v>
      </c>
      <c r="B22" s="27" t="s">
        <v>48</v>
      </c>
      <c r="C22" s="8" t="s">
        <v>49</v>
      </c>
      <c r="D22" s="28">
        <v>412.52</v>
      </c>
      <c r="E22" s="28">
        <f t="shared" si="0"/>
        <v>6.6750809061488668E-3</v>
      </c>
      <c r="F22" s="21"/>
      <c r="G22" s="8" t="s">
        <v>49</v>
      </c>
      <c r="H22" s="28">
        <v>412.52</v>
      </c>
      <c r="I22" s="29">
        <f t="shared" si="1"/>
        <v>6.6750809061488668E-3</v>
      </c>
      <c r="J22" s="30">
        <f t="shared" si="2"/>
        <v>559.07768842305018</v>
      </c>
      <c r="K22" s="31">
        <f t="shared" si="3"/>
        <v>3.378790720694727E-3</v>
      </c>
      <c r="L22" s="109"/>
      <c r="M22" s="107"/>
      <c r="N22" s="107"/>
      <c r="O22" s="107"/>
    </row>
    <row r="23" spans="1:15" s="6" customFormat="1" ht="42.75">
      <c r="A23" s="12">
        <v>5</v>
      </c>
      <c r="B23" s="13" t="s">
        <v>50</v>
      </c>
      <c r="C23" s="25"/>
      <c r="D23" s="26">
        <f>D24+D33</f>
        <v>227987.58000000002</v>
      </c>
      <c r="E23" s="15">
        <f t="shared" si="0"/>
        <v>3.689119417475728</v>
      </c>
      <c r="F23" s="21"/>
      <c r="G23" s="25"/>
      <c r="H23" s="26">
        <f>H24+H33</f>
        <v>227987.58000000002</v>
      </c>
      <c r="I23" s="17">
        <f>H23/12/5150</f>
        <v>3.689119417475728</v>
      </c>
      <c r="J23" s="18">
        <v>467606.08</v>
      </c>
      <c r="K23" s="23">
        <f>J23/12/G8</f>
        <v>2.8259812844631069</v>
      </c>
      <c r="L23" s="110" t="s">
        <v>51</v>
      </c>
      <c r="M23" s="107"/>
      <c r="N23" s="107"/>
      <c r="O23" s="107"/>
    </row>
    <row r="24" spans="1:15" s="6" customFormat="1">
      <c r="A24" s="12" t="s">
        <v>52</v>
      </c>
      <c r="B24" s="32" t="s">
        <v>53</v>
      </c>
      <c r="C24" s="33"/>
      <c r="D24" s="15">
        <f>D25+D26+D27+D28+D29+D30+D31+D32</f>
        <v>124909.21</v>
      </c>
      <c r="E24" s="15">
        <f>E25+E26+E27+E28+E29+E30+E31+E32</f>
        <v>4.0423692556634299</v>
      </c>
      <c r="F24" s="21"/>
      <c r="G24" s="33"/>
      <c r="H24" s="15">
        <f>H25+H26+H27+H28+H29+H30+H31+H32</f>
        <v>124909.21</v>
      </c>
      <c r="I24" s="17">
        <f>I25+I26+I27+I28+I29+I30+I31+I32</f>
        <v>4.0423692556634299</v>
      </c>
      <c r="J24" s="30">
        <f>(J23/H23*H24)-J41</f>
        <v>192499.29654800319</v>
      </c>
      <c r="K24" s="34">
        <f>$K$23/$I$23*I24</f>
        <v>3.0965817499099897</v>
      </c>
      <c r="L24" s="111"/>
      <c r="M24" s="107"/>
      <c r="N24" s="107"/>
      <c r="O24" s="107"/>
    </row>
    <row r="25" spans="1:15" s="6" customFormat="1" ht="30">
      <c r="A25" s="12" t="s">
        <v>54</v>
      </c>
      <c r="B25" s="35" t="s">
        <v>55</v>
      </c>
      <c r="C25" s="36" t="s">
        <v>56</v>
      </c>
      <c r="D25" s="37">
        <v>51311.38</v>
      </c>
      <c r="E25" s="28">
        <f>D25/6/5150</f>
        <v>1.6605624595469253</v>
      </c>
      <c r="F25" s="21"/>
      <c r="G25" s="36" t="s">
        <v>56</v>
      </c>
      <c r="H25" s="37">
        <v>51311.38</v>
      </c>
      <c r="I25" s="29">
        <f>H25/6/5150</f>
        <v>1.6605624595469253</v>
      </c>
      <c r="J25" s="30">
        <f>$J$24/$H$24*H25</f>
        <v>79076.671407234739</v>
      </c>
      <c r="K25" s="34">
        <f t="shared" ref="K25:K40" si="4">$K$23/$I$23*I25</f>
        <v>1.2720429732178793</v>
      </c>
      <c r="L25" s="111"/>
      <c r="M25" s="107"/>
      <c r="N25" s="107"/>
      <c r="O25" s="107"/>
    </row>
    <row r="26" spans="1:15" s="6" customFormat="1" ht="45">
      <c r="A26" s="12" t="s">
        <v>57</v>
      </c>
      <c r="B26" s="35" t="s">
        <v>58</v>
      </c>
      <c r="C26" s="36" t="s">
        <v>59</v>
      </c>
      <c r="D26" s="37">
        <v>66572.58</v>
      </c>
      <c r="E26" s="28">
        <f t="shared" ref="E26:E32" si="5">D26/6/5150</f>
        <v>2.1544524271844661</v>
      </c>
      <c r="F26" s="21"/>
      <c r="G26" s="36" t="s">
        <v>59</v>
      </c>
      <c r="H26" s="37">
        <v>66572.58</v>
      </c>
      <c r="I26" s="29">
        <f t="shared" ref="I26:I32" si="6">H26/6/5150</f>
        <v>2.1544524271844661</v>
      </c>
      <c r="J26" s="30">
        <f t="shared" ref="J26:J32" si="7">$J$24/$H$24*H26</f>
        <v>102595.91602080956</v>
      </c>
      <c r="K26" s="34">
        <f t="shared" si="4"/>
        <v>1.6503781928684269</v>
      </c>
      <c r="L26" s="111"/>
      <c r="M26" s="107"/>
      <c r="N26" s="107"/>
      <c r="O26" s="107"/>
    </row>
    <row r="27" spans="1:15" s="6" customFormat="1" ht="30">
      <c r="A27" s="12" t="s">
        <v>60</v>
      </c>
      <c r="B27" s="35" t="s">
        <v>61</v>
      </c>
      <c r="C27" s="36" t="s">
        <v>62</v>
      </c>
      <c r="D27" s="37">
        <v>5328.49</v>
      </c>
      <c r="E27" s="28">
        <f t="shared" si="5"/>
        <v>0.1724430420711974</v>
      </c>
      <c r="F27" s="21"/>
      <c r="G27" s="36" t="s">
        <v>62</v>
      </c>
      <c r="H27" s="37">
        <v>5328.49</v>
      </c>
      <c r="I27" s="29">
        <f t="shared" si="6"/>
        <v>0.1724430420711974</v>
      </c>
      <c r="J27" s="30">
        <f t="shared" si="7"/>
        <v>8211.809014427914</v>
      </c>
      <c r="K27" s="34">
        <f t="shared" si="4"/>
        <v>0.13209678364451977</v>
      </c>
      <c r="L27" s="111"/>
      <c r="M27" s="107"/>
      <c r="N27" s="107"/>
      <c r="O27" s="107"/>
    </row>
    <row r="28" spans="1:15" s="6" customFormat="1" ht="45">
      <c r="A28" s="12" t="s">
        <v>63</v>
      </c>
      <c r="B28" s="35" t="s">
        <v>64</v>
      </c>
      <c r="C28" s="36" t="s">
        <v>49</v>
      </c>
      <c r="D28" s="37">
        <v>317.92</v>
      </c>
      <c r="E28" s="28">
        <f t="shared" si="5"/>
        <v>1.0288673139158577E-2</v>
      </c>
      <c r="F28" s="21"/>
      <c r="G28" s="36" t="s">
        <v>49</v>
      </c>
      <c r="H28" s="37">
        <v>317.92</v>
      </c>
      <c r="I28" s="29">
        <f t="shared" si="6"/>
        <v>1.0288673139158577E-2</v>
      </c>
      <c r="J28" s="30">
        <f t="shared" si="7"/>
        <v>489.95087198567001</v>
      </c>
      <c r="K28" s="34">
        <f t="shared" si="4"/>
        <v>7.8814466117541233E-3</v>
      </c>
      <c r="L28" s="111"/>
      <c r="M28" s="107"/>
      <c r="N28" s="107"/>
      <c r="O28" s="107"/>
    </row>
    <row r="29" spans="1:15" s="6" customFormat="1" ht="45">
      <c r="A29" s="12" t="s">
        <v>65</v>
      </c>
      <c r="B29" s="35" t="s">
        <v>66</v>
      </c>
      <c r="C29" s="36" t="s">
        <v>67</v>
      </c>
      <c r="D29" s="37">
        <v>268.66000000000003</v>
      </c>
      <c r="E29" s="28">
        <f t="shared" si="5"/>
        <v>8.6944983818770232E-3</v>
      </c>
      <c r="F29" s="21"/>
      <c r="G29" s="36" t="s">
        <v>67</v>
      </c>
      <c r="H29" s="37">
        <v>268.66000000000003</v>
      </c>
      <c r="I29" s="29">
        <f t="shared" si="6"/>
        <v>8.6944983818770232E-3</v>
      </c>
      <c r="J29" s="30">
        <f t="shared" si="7"/>
        <v>414.03561042925929</v>
      </c>
      <c r="K29" s="34">
        <f t="shared" si="4"/>
        <v>6.6602587025473784E-3</v>
      </c>
      <c r="L29" s="111"/>
      <c r="M29" s="107"/>
      <c r="N29" s="107"/>
      <c r="O29" s="107"/>
    </row>
    <row r="30" spans="1:15" s="6" customFormat="1" ht="30">
      <c r="A30" s="12" t="s">
        <v>68</v>
      </c>
      <c r="B30" s="35" t="s">
        <v>69</v>
      </c>
      <c r="C30" s="36" t="s">
        <v>70</v>
      </c>
      <c r="D30" s="37">
        <v>805.99</v>
      </c>
      <c r="E30" s="28">
        <f t="shared" si="5"/>
        <v>2.608381877022654E-2</v>
      </c>
      <c r="F30" s="21"/>
      <c r="G30" s="36" t="s">
        <v>70</v>
      </c>
      <c r="H30" s="37">
        <v>805.99</v>
      </c>
      <c r="I30" s="29">
        <f t="shared" si="6"/>
        <v>2.608381877022654E-2</v>
      </c>
      <c r="J30" s="30">
        <f t="shared" si="7"/>
        <v>1242.1222424249188</v>
      </c>
      <c r="K30" s="34">
        <f t="shared" si="4"/>
        <v>1.998102401424165E-2</v>
      </c>
      <c r="L30" s="111"/>
      <c r="M30" s="107"/>
      <c r="N30" s="107"/>
      <c r="O30" s="107"/>
    </row>
    <row r="31" spans="1:15" s="6" customFormat="1" ht="45">
      <c r="A31" s="12" t="s">
        <v>71</v>
      </c>
      <c r="B31" s="35" t="s">
        <v>72</v>
      </c>
      <c r="C31" s="36" t="s">
        <v>73</v>
      </c>
      <c r="D31" s="37">
        <v>296.25</v>
      </c>
      <c r="E31" s="28">
        <f t="shared" si="5"/>
        <v>9.5873786407766996E-3</v>
      </c>
      <c r="F31" s="21"/>
      <c r="G31" s="36" t="s">
        <v>73</v>
      </c>
      <c r="H31" s="37">
        <v>296.25</v>
      </c>
      <c r="I31" s="29">
        <f t="shared" si="6"/>
        <v>9.5873786407766996E-3</v>
      </c>
      <c r="J31" s="30">
        <f t="shared" si="7"/>
        <v>456.55493780119133</v>
      </c>
      <c r="K31" s="34">
        <f t="shared" si="4"/>
        <v>7.3442330106069419E-3</v>
      </c>
      <c r="L31" s="111"/>
      <c r="M31" s="107"/>
      <c r="N31" s="107"/>
      <c r="O31" s="107"/>
    </row>
    <row r="32" spans="1:15" s="6" customFormat="1">
      <c r="A32" s="12" t="s">
        <v>74</v>
      </c>
      <c r="B32" s="35" t="s">
        <v>75</v>
      </c>
      <c r="C32" s="36" t="s">
        <v>76</v>
      </c>
      <c r="D32" s="37">
        <v>7.94</v>
      </c>
      <c r="E32" s="28">
        <f t="shared" si="5"/>
        <v>2.5695792880258903E-4</v>
      </c>
      <c r="F32" s="21"/>
      <c r="G32" s="36" t="s">
        <v>76</v>
      </c>
      <c r="H32" s="37">
        <v>7.94</v>
      </c>
      <c r="I32" s="29">
        <f t="shared" si="6"/>
        <v>2.5695792880258903E-4</v>
      </c>
      <c r="J32" s="30">
        <f t="shared" si="7"/>
        <v>12.236442889928975</v>
      </c>
      <c r="K32" s="31">
        <f t="shared" si="4"/>
        <v>1.9683784001424176E-4</v>
      </c>
      <c r="L32" s="111"/>
      <c r="M32" s="107"/>
      <c r="N32" s="107"/>
      <c r="O32" s="107"/>
    </row>
    <row r="33" spans="1:15" s="6" customFormat="1">
      <c r="A33" s="12" t="s">
        <v>77</v>
      </c>
      <c r="B33" s="32" t="s">
        <v>78</v>
      </c>
      <c r="C33" s="38"/>
      <c r="D33" s="15">
        <f>D34+D35+D36+D37+D38+D39+D40</f>
        <v>103078.37</v>
      </c>
      <c r="E33" s="15">
        <v>3.33</v>
      </c>
      <c r="F33" s="21"/>
      <c r="G33" s="38"/>
      <c r="H33" s="15">
        <f>H34+H35+H36+H37+H38+H39+H40</f>
        <v>103078.37</v>
      </c>
      <c r="I33" s="17">
        <v>3.33</v>
      </c>
      <c r="J33" s="30">
        <f>J23/H23*H33+J41</f>
        <v>275106.7834519968</v>
      </c>
      <c r="K33" s="34">
        <f t="shared" si="4"/>
        <v>2.5508845370208353</v>
      </c>
      <c r="L33" s="111"/>
      <c r="M33" s="107"/>
      <c r="N33" s="107"/>
      <c r="O33" s="107"/>
    </row>
    <row r="34" spans="1:15" s="6" customFormat="1" ht="45">
      <c r="A34" s="12" t="s">
        <v>79</v>
      </c>
      <c r="B34" s="35" t="s">
        <v>80</v>
      </c>
      <c r="C34" s="36" t="s">
        <v>81</v>
      </c>
      <c r="D34" s="37">
        <v>51876.7</v>
      </c>
      <c r="E34" s="28">
        <f>D34/6/5150</f>
        <v>1.6788576051779935</v>
      </c>
      <c r="F34" s="21"/>
      <c r="G34" s="36" t="s">
        <v>81</v>
      </c>
      <c r="H34" s="37">
        <v>51876.7</v>
      </c>
      <c r="I34" s="29">
        <f>H34/6/5150</f>
        <v>1.6788576051779935</v>
      </c>
      <c r="J34" s="30">
        <f>($J$33-$J$41)/$H$33*H34</f>
        <v>106399.92025151545</v>
      </c>
      <c r="K34" s="34">
        <f t="shared" si="4"/>
        <v>1.2860576291016139</v>
      </c>
      <c r="L34" s="111"/>
      <c r="M34" s="107"/>
      <c r="N34" s="107"/>
      <c r="O34" s="107"/>
    </row>
    <row r="35" spans="1:15" s="6" customFormat="1" ht="30">
      <c r="A35" s="12" t="s">
        <v>82</v>
      </c>
      <c r="B35" s="35" t="s">
        <v>83</v>
      </c>
      <c r="C35" s="36" t="s">
        <v>84</v>
      </c>
      <c r="D35" s="37">
        <v>4042.52</v>
      </c>
      <c r="E35" s="28">
        <f t="shared" ref="E35:E40" si="8">D35/6/5150</f>
        <v>0.13082588996763753</v>
      </c>
      <c r="F35" s="21"/>
      <c r="G35" s="36" t="s">
        <v>84</v>
      </c>
      <c r="H35" s="37">
        <v>4042.52</v>
      </c>
      <c r="I35" s="29">
        <f t="shared" ref="I35:I40" si="9">H35/6/5150</f>
        <v>0.13082588996763753</v>
      </c>
      <c r="J35" s="30">
        <f t="shared" ref="J35:J40" si="10">($J$33-$J$41)/$H$33*H35</f>
        <v>8291.271526815628</v>
      </c>
      <c r="K35" s="34">
        <f t="shared" si="4"/>
        <v>0.10021673866679753</v>
      </c>
      <c r="L35" s="111"/>
      <c r="M35" s="107"/>
      <c r="N35" s="107"/>
      <c r="O35" s="107"/>
    </row>
    <row r="36" spans="1:15" s="6" customFormat="1">
      <c r="A36" s="12" t="s">
        <v>85</v>
      </c>
      <c r="B36" s="35" t="s">
        <v>86</v>
      </c>
      <c r="C36" s="36" t="s">
        <v>87</v>
      </c>
      <c r="D36" s="37">
        <v>46418.86</v>
      </c>
      <c r="E36" s="28">
        <f t="shared" si="8"/>
        <v>1.5022284789644011</v>
      </c>
      <c r="F36" s="21"/>
      <c r="G36" s="36" t="s">
        <v>87</v>
      </c>
      <c r="H36" s="37">
        <v>46418.86</v>
      </c>
      <c r="I36" s="29">
        <f t="shared" si="9"/>
        <v>1.5022284789644011</v>
      </c>
      <c r="J36" s="30">
        <f t="shared" si="10"/>
        <v>95205.805345487679</v>
      </c>
      <c r="K36" s="34">
        <f t="shared" si="4"/>
        <v>1.1507541735923783</v>
      </c>
      <c r="L36" s="111"/>
      <c r="M36" s="107"/>
      <c r="N36" s="107"/>
      <c r="O36" s="107"/>
    </row>
    <row r="37" spans="1:15" s="6" customFormat="1" ht="45">
      <c r="A37" s="12" t="s">
        <v>88</v>
      </c>
      <c r="B37" s="35" t="s">
        <v>89</v>
      </c>
      <c r="C37" s="36" t="s">
        <v>36</v>
      </c>
      <c r="D37" s="37">
        <v>29.46</v>
      </c>
      <c r="E37" s="28">
        <f t="shared" si="8"/>
        <v>9.5339805825242724E-4</v>
      </c>
      <c r="F37" s="21"/>
      <c r="G37" s="36" t="s">
        <v>36</v>
      </c>
      <c r="H37" s="37">
        <v>29.46</v>
      </c>
      <c r="I37" s="29">
        <f t="shared" si="9"/>
        <v>9.5339805825242724E-4</v>
      </c>
      <c r="J37" s="30">
        <f t="shared" si="10"/>
        <v>60.422919164280792</v>
      </c>
      <c r="K37" s="39">
        <f t="shared" si="4"/>
        <v>7.3033284216871051E-4</v>
      </c>
      <c r="L37" s="111"/>
      <c r="M37" s="107"/>
      <c r="N37" s="107"/>
      <c r="O37" s="107"/>
    </row>
    <row r="38" spans="1:15" s="6" customFormat="1">
      <c r="A38" s="12" t="s">
        <v>90</v>
      </c>
      <c r="B38" s="35" t="s">
        <v>91</v>
      </c>
      <c r="C38" s="36" t="s">
        <v>70</v>
      </c>
      <c r="D38" s="37">
        <v>351.39</v>
      </c>
      <c r="E38" s="28">
        <f t="shared" si="8"/>
        <v>1.1371844660194174E-2</v>
      </c>
      <c r="F38" s="21"/>
      <c r="G38" s="36" t="s">
        <v>70</v>
      </c>
      <c r="H38" s="37">
        <v>351.39</v>
      </c>
      <c r="I38" s="29">
        <f t="shared" si="9"/>
        <v>1.1371844660194174E-2</v>
      </c>
      <c r="J38" s="30">
        <f t="shared" si="10"/>
        <v>720.70636677313735</v>
      </c>
      <c r="K38" s="34">
        <f t="shared" si="4"/>
        <v>8.7111900003280108E-3</v>
      </c>
      <c r="L38" s="111"/>
      <c r="M38" s="107"/>
      <c r="N38" s="107"/>
      <c r="O38" s="107"/>
    </row>
    <row r="39" spans="1:15" s="6" customFormat="1">
      <c r="A39" s="12" t="s">
        <v>92</v>
      </c>
      <c r="B39" s="35" t="s">
        <v>93</v>
      </c>
      <c r="C39" s="36" t="s">
        <v>33</v>
      </c>
      <c r="D39" s="37">
        <v>351.5</v>
      </c>
      <c r="E39" s="28">
        <f t="shared" si="8"/>
        <v>1.1375404530744338E-2</v>
      </c>
      <c r="F39" s="21"/>
      <c r="G39" s="36" t="s">
        <v>33</v>
      </c>
      <c r="H39" s="37">
        <v>351.5</v>
      </c>
      <c r="I39" s="29">
        <f t="shared" si="9"/>
        <v>1.1375404530744338E-2</v>
      </c>
      <c r="J39" s="30">
        <f t="shared" si="10"/>
        <v>720.93197848760008</v>
      </c>
      <c r="K39" s="34">
        <f t="shared" si="4"/>
        <v>8.7139169729226664E-3</v>
      </c>
      <c r="L39" s="111"/>
      <c r="M39" s="107"/>
      <c r="N39" s="107"/>
      <c r="O39" s="107"/>
    </row>
    <row r="40" spans="1:15" s="6" customFormat="1">
      <c r="A40" s="12" t="s">
        <v>94</v>
      </c>
      <c r="B40" s="35" t="s">
        <v>75</v>
      </c>
      <c r="C40" s="36" t="s">
        <v>76</v>
      </c>
      <c r="D40" s="37">
        <v>7.94</v>
      </c>
      <c r="E40" s="28">
        <f t="shared" si="8"/>
        <v>2.5695792880258903E-4</v>
      </c>
      <c r="F40" s="21"/>
      <c r="G40" s="36" t="s">
        <v>76</v>
      </c>
      <c r="H40" s="37">
        <v>7.94</v>
      </c>
      <c r="I40" s="29">
        <f t="shared" si="9"/>
        <v>2.5695792880258903E-4</v>
      </c>
      <c r="J40" s="30">
        <f t="shared" si="10"/>
        <v>16.285063753034265</v>
      </c>
      <c r="K40" s="31">
        <f t="shared" si="4"/>
        <v>1.9683784001424176E-4</v>
      </c>
      <c r="L40" s="112"/>
      <c r="M40" s="107"/>
      <c r="N40" s="107"/>
      <c r="O40" s="107"/>
    </row>
    <row r="41" spans="1:15" s="6" customFormat="1">
      <c r="A41" s="12" t="s">
        <v>95</v>
      </c>
      <c r="B41" s="35" t="s">
        <v>96</v>
      </c>
      <c r="C41" s="36"/>
      <c r="D41" s="37"/>
      <c r="E41" s="28"/>
      <c r="F41" s="21"/>
      <c r="G41" s="36" t="s">
        <v>97</v>
      </c>
      <c r="H41" s="37"/>
      <c r="I41" s="29"/>
      <c r="J41" s="30">
        <f>5307.62*12</f>
        <v>63691.44</v>
      </c>
      <c r="K41" s="39">
        <f>J41/12/G8</f>
        <v>0.38491975429512143</v>
      </c>
      <c r="L41" s="40"/>
      <c r="M41" s="107"/>
      <c r="N41" s="107"/>
      <c r="O41" s="107"/>
    </row>
    <row r="42" spans="1:15" s="6" customFormat="1" ht="60">
      <c r="A42" s="12">
        <v>6</v>
      </c>
      <c r="B42" s="41" t="s">
        <v>98</v>
      </c>
      <c r="C42" s="13" t="s">
        <v>67</v>
      </c>
      <c r="D42" s="15">
        <v>1172.79</v>
      </c>
      <c r="E42" s="15">
        <f t="shared" ref="E42:E47" si="11">D42/12/5150</f>
        <v>1.8977184466019419E-2</v>
      </c>
      <c r="F42" s="21"/>
      <c r="G42" s="13" t="s">
        <v>67</v>
      </c>
      <c r="H42" s="15">
        <v>1172.79</v>
      </c>
      <c r="I42" s="17">
        <f t="shared" ref="I42:I47" si="12">H42/12/5150</f>
        <v>1.8977184466019419E-2</v>
      </c>
      <c r="J42" s="18">
        <f>(6769.84*12)+88937.75</f>
        <v>170175.83000000002</v>
      </c>
      <c r="K42" s="23">
        <f>J42/12/G8</f>
        <v>1.0284590624826251</v>
      </c>
      <c r="L42" s="20" t="s">
        <v>99</v>
      </c>
      <c r="M42" s="107"/>
      <c r="N42" s="107"/>
      <c r="O42" s="107"/>
    </row>
    <row r="43" spans="1:15" s="6" customFormat="1" ht="60">
      <c r="A43" s="12">
        <v>7</v>
      </c>
      <c r="B43" s="41" t="s">
        <v>100</v>
      </c>
      <c r="C43" s="13" t="s">
        <v>101</v>
      </c>
      <c r="D43" s="15">
        <v>44731.95</v>
      </c>
      <c r="E43" s="15">
        <f t="shared" si="11"/>
        <v>0.72381796116504848</v>
      </c>
      <c r="F43" s="21"/>
      <c r="G43" s="13" t="s">
        <v>101</v>
      </c>
      <c r="H43" s="15">
        <v>44731.95</v>
      </c>
      <c r="I43" s="17">
        <f t="shared" si="12"/>
        <v>0.72381796116504848</v>
      </c>
      <c r="J43" s="18">
        <f>16287.13*12</f>
        <v>195445.56</v>
      </c>
      <c r="K43" s="23">
        <f>J43/12/G8</f>
        <v>1.1811768886568181</v>
      </c>
      <c r="L43" s="20" t="s">
        <v>102</v>
      </c>
      <c r="M43" s="107"/>
      <c r="N43" s="107"/>
      <c r="O43" s="107"/>
    </row>
    <row r="44" spans="1:15" s="6" customFormat="1" ht="60">
      <c r="A44" s="12">
        <v>8</v>
      </c>
      <c r="B44" s="41" t="s">
        <v>103</v>
      </c>
      <c r="C44" s="13" t="s">
        <v>104</v>
      </c>
      <c r="D44" s="15">
        <v>85206.3</v>
      </c>
      <c r="E44" s="15">
        <f t="shared" si="11"/>
        <v>1.3787427184466021</v>
      </c>
      <c r="F44" s="21"/>
      <c r="G44" s="13" t="s">
        <v>104</v>
      </c>
      <c r="H44" s="15">
        <v>85206.3</v>
      </c>
      <c r="I44" s="17">
        <f t="shared" si="12"/>
        <v>1.3787427184466021</v>
      </c>
      <c r="J44" s="18">
        <v>153212.4</v>
      </c>
      <c r="K44" s="23">
        <f>J44/12/G8</f>
        <v>0.92594043034614792</v>
      </c>
      <c r="L44" s="20" t="s">
        <v>105</v>
      </c>
      <c r="M44" s="107"/>
      <c r="N44" s="107"/>
      <c r="O44" s="107"/>
    </row>
    <row r="45" spans="1:15" s="6" customFormat="1" ht="45">
      <c r="A45" s="12">
        <v>9</v>
      </c>
      <c r="B45" s="41" t="s">
        <v>106</v>
      </c>
      <c r="C45" s="13" t="s">
        <v>107</v>
      </c>
      <c r="D45" s="17">
        <v>2520</v>
      </c>
      <c r="E45" s="15">
        <f t="shared" si="11"/>
        <v>4.0776699029126215E-2</v>
      </c>
      <c r="F45" s="21"/>
      <c r="G45" s="13" t="s">
        <v>107</v>
      </c>
      <c r="H45" s="17">
        <v>2520</v>
      </c>
      <c r="I45" s="17">
        <f t="shared" si="12"/>
        <v>4.0776699029126215E-2</v>
      </c>
      <c r="J45" s="18">
        <v>13611.25</v>
      </c>
      <c r="K45" s="23">
        <f>J45/12/G8</f>
        <v>8.2259704061479394E-2</v>
      </c>
      <c r="L45" s="20" t="s">
        <v>108</v>
      </c>
      <c r="M45" s="107"/>
      <c r="N45" s="107"/>
      <c r="O45" s="107"/>
    </row>
    <row r="46" spans="1:15" s="6" customFormat="1" ht="45">
      <c r="A46" s="12">
        <v>10</v>
      </c>
      <c r="B46" s="41" t="s">
        <v>109</v>
      </c>
      <c r="C46" s="13" t="s">
        <v>110</v>
      </c>
      <c r="D46" s="17">
        <v>99423.2</v>
      </c>
      <c r="E46" s="15">
        <f t="shared" si="11"/>
        <v>1.608789644012945</v>
      </c>
      <c r="F46" s="21"/>
      <c r="G46" s="13" t="s">
        <v>110</v>
      </c>
      <c r="H46" s="17">
        <v>99423.2</v>
      </c>
      <c r="I46" s="15">
        <f t="shared" si="12"/>
        <v>1.608789644012945</v>
      </c>
      <c r="J46" s="18">
        <v>276024.59999999998</v>
      </c>
      <c r="K46" s="23">
        <f>J46/12/G8</f>
        <v>1.6681569958444835</v>
      </c>
      <c r="L46" s="20" t="s">
        <v>111</v>
      </c>
      <c r="M46" s="107"/>
      <c r="N46" s="107"/>
      <c r="O46" s="107"/>
    </row>
    <row r="47" spans="1:15" s="6" customFormat="1" ht="73.5">
      <c r="A47" s="12">
        <v>11</v>
      </c>
      <c r="B47" s="41" t="s">
        <v>112</v>
      </c>
      <c r="C47" s="13" t="s">
        <v>110</v>
      </c>
      <c r="D47" s="17">
        <v>27000</v>
      </c>
      <c r="E47" s="15">
        <f t="shared" si="11"/>
        <v>0.43689320388349512</v>
      </c>
      <c r="F47" s="21"/>
      <c r="G47" s="13" t="s">
        <v>110</v>
      </c>
      <c r="H47" s="17">
        <v>27000</v>
      </c>
      <c r="I47" s="15">
        <f t="shared" si="12"/>
        <v>0.43689320388349512</v>
      </c>
      <c r="J47" s="18">
        <f>5482*12</f>
        <v>65784</v>
      </c>
      <c r="K47" s="23">
        <f>J47/12/G8</f>
        <v>0.39756615828673791</v>
      </c>
      <c r="L47" s="20" t="s">
        <v>113</v>
      </c>
      <c r="M47" s="107"/>
      <c r="N47" s="107"/>
      <c r="O47" s="107"/>
    </row>
    <row r="48" spans="1:15" s="46" customFormat="1" ht="49.5">
      <c r="A48" s="42"/>
      <c r="B48" s="43" t="s">
        <v>114</v>
      </c>
      <c r="C48" s="44"/>
      <c r="D48" s="44" t="e">
        <f>D45+D43+D42+D23+D14+D13+D12+D11+#REF!+#REF!+D47+D46+D44</f>
        <v>#REF!</v>
      </c>
      <c r="E48" s="44" t="e">
        <f>E45+E43+E42+E23+E14+E13+E12+E11+#REF!+#REF!+E47+E46+E44</f>
        <v>#REF!</v>
      </c>
      <c r="F48" s="21"/>
      <c r="G48" s="44"/>
      <c r="H48" s="44" t="e">
        <f>H45+H43+H42+H23+H14+H13+H12+H11+#REF!+#REF!+H47+H46+H44</f>
        <v>#REF!</v>
      </c>
      <c r="I48" s="44" t="e">
        <f>I45+I43+I42+I23+I14+I13+I12+I11+#REF!+#REF!+I47+I46+I44</f>
        <v>#REF!</v>
      </c>
      <c r="J48" s="45">
        <f>J11+J12+J13+J14+J23+J42+J43+J44+J45+J46+J47</f>
        <v>2282898.52</v>
      </c>
      <c r="K48" s="45">
        <f>J48/12/G8</f>
        <v>13.796716441002063</v>
      </c>
      <c r="L48" s="20"/>
      <c r="M48" s="107"/>
      <c r="N48" s="107"/>
      <c r="O48" s="107"/>
    </row>
    <row r="49" spans="1:15" s="46" customFormat="1" ht="28.5" hidden="1" customHeight="1" thickBot="1">
      <c r="A49" s="12">
        <v>12</v>
      </c>
      <c r="B49" s="41" t="s">
        <v>115</v>
      </c>
      <c r="C49" s="8"/>
      <c r="D49" s="8"/>
      <c r="E49" s="8"/>
      <c r="F49" s="8"/>
      <c r="G49" s="47"/>
      <c r="H49" s="47"/>
      <c r="I49" s="47"/>
      <c r="J49" s="45">
        <f>J48*3%*0</f>
        <v>0</v>
      </c>
      <c r="K49" s="45">
        <f>J49/12/G8</f>
        <v>0</v>
      </c>
      <c r="L49" s="24"/>
      <c r="M49" s="107"/>
      <c r="N49" s="107"/>
      <c r="O49" s="107"/>
    </row>
    <row r="50" spans="1:15" s="46" customFormat="1" ht="141" thickBot="1">
      <c r="A50" s="48">
        <v>12</v>
      </c>
      <c r="B50" s="49" t="s">
        <v>116</v>
      </c>
      <c r="C50" s="50" t="s">
        <v>117</v>
      </c>
      <c r="D50" s="51">
        <v>105659.54</v>
      </c>
      <c r="E50" s="51">
        <f>D50/12/5150</f>
        <v>1.7097012944983818</v>
      </c>
      <c r="F50" s="52">
        <f>E50</f>
        <v>1.7097012944983818</v>
      </c>
      <c r="G50" s="50" t="s">
        <v>118</v>
      </c>
      <c r="H50" s="53">
        <v>103518.68</v>
      </c>
      <c r="I50" s="53">
        <f>H50/12/5150</f>
        <v>1.675059546925566</v>
      </c>
      <c r="J50" s="53">
        <f>(J48+J49)*20%*1.18</f>
        <v>538764.05072000006</v>
      </c>
      <c r="K50" s="53">
        <f>J50/12/G8</f>
        <v>3.2560250800764869</v>
      </c>
      <c r="L50" s="54" t="s">
        <v>119</v>
      </c>
      <c r="M50" s="107"/>
      <c r="N50" s="107"/>
      <c r="O50" s="107"/>
    </row>
    <row r="51" spans="1:15" s="64" customFormat="1" ht="83.25" thickBot="1">
      <c r="A51" s="55"/>
      <c r="B51" s="56" t="s">
        <v>120</v>
      </c>
      <c r="C51" s="57"/>
      <c r="D51" s="57" t="e">
        <f>D48+D50</f>
        <v>#REF!</v>
      </c>
      <c r="E51" s="57" t="e">
        <f>E48+E50</f>
        <v>#REF!</v>
      </c>
      <c r="F51" s="57" t="e">
        <f>E51</f>
        <v>#REF!</v>
      </c>
      <c r="G51" s="57"/>
      <c r="H51" s="57" t="e">
        <f>H48+H50</f>
        <v>#REF!</v>
      </c>
      <c r="I51" s="58" t="e">
        <f>I48+I50</f>
        <v>#REF!</v>
      </c>
      <c r="J51" s="59">
        <f>J48+J50+J49</f>
        <v>2821662.5707200002</v>
      </c>
      <c r="K51" s="58">
        <f>J51/12/G8</f>
        <v>17.052741521078548</v>
      </c>
      <c r="L51" s="60"/>
      <c r="M51" s="61"/>
      <c r="N51" s="62"/>
      <c r="O51" s="63"/>
    </row>
    <row r="52" spans="1:15" s="64" customFormat="1" ht="16.5">
      <c r="A52" s="65">
        <v>1</v>
      </c>
      <c r="B52" s="66" t="s">
        <v>121</v>
      </c>
      <c r="C52" s="67"/>
      <c r="D52" s="67"/>
      <c r="E52" s="67"/>
      <c r="F52" s="67"/>
      <c r="G52" s="67"/>
      <c r="H52" s="67"/>
      <c r="I52" s="68"/>
      <c r="J52" s="69"/>
      <c r="K52" s="68"/>
      <c r="L52" s="70"/>
      <c r="M52" s="71"/>
      <c r="N52" s="71"/>
      <c r="O52" s="71"/>
    </row>
    <row r="53" spans="1:15" s="64" customFormat="1" ht="47.25">
      <c r="A53" s="72"/>
      <c r="B53" s="73" t="s">
        <v>122</v>
      </c>
      <c r="C53" s="74"/>
      <c r="D53" s="74"/>
      <c r="E53" s="74"/>
      <c r="F53" s="74"/>
      <c r="G53" s="74"/>
      <c r="H53" s="74"/>
      <c r="I53" s="19"/>
      <c r="J53" s="75">
        <v>243654</v>
      </c>
      <c r="K53" s="75">
        <f>J53/12/G8</f>
        <v>1.4725250019943579</v>
      </c>
      <c r="L53" s="70"/>
      <c r="M53" s="8"/>
      <c r="N53" s="8"/>
      <c r="O53" s="8"/>
    </row>
    <row r="54" spans="1:15" s="64" customFormat="1" ht="47.25">
      <c r="A54" s="72"/>
      <c r="B54" s="73" t="s">
        <v>123</v>
      </c>
      <c r="C54" s="74"/>
      <c r="D54" s="74"/>
      <c r="E54" s="74"/>
      <c r="F54" s="74"/>
      <c r="G54" s="74"/>
      <c r="H54" s="74"/>
      <c r="I54" s="19"/>
      <c r="J54" s="75">
        <v>243654</v>
      </c>
      <c r="K54" s="75">
        <f>J54/12/G8</f>
        <v>1.4725250019943579</v>
      </c>
      <c r="L54" s="70"/>
      <c r="M54" s="8"/>
      <c r="N54" s="8"/>
      <c r="O54" s="8"/>
    </row>
    <row r="55" spans="1:15" s="64" customFormat="1" ht="40.5" customHeight="1">
      <c r="A55" s="72">
        <v>2</v>
      </c>
      <c r="B55" s="66" t="s">
        <v>132</v>
      </c>
      <c r="C55" s="74"/>
      <c r="D55" s="74"/>
      <c r="E55" s="74"/>
      <c r="F55" s="74"/>
      <c r="G55" s="74"/>
      <c r="H55" s="74"/>
      <c r="I55" s="19"/>
      <c r="J55" s="75">
        <f>19892.44*12</f>
        <v>238709.27999999997</v>
      </c>
      <c r="K55" s="75">
        <v>1.49</v>
      </c>
      <c r="L55" s="70"/>
      <c r="M55" s="8"/>
      <c r="N55" s="8"/>
      <c r="O55" s="8"/>
    </row>
    <row r="56" spans="1:15" s="6" customFormat="1" ht="93.75" customHeight="1">
      <c r="A56" s="12">
        <v>3</v>
      </c>
      <c r="B56" s="76" t="s">
        <v>124</v>
      </c>
      <c r="C56" s="75">
        <f>D56/12</f>
        <v>2247.5</v>
      </c>
      <c r="D56" s="75">
        <f>310*87</f>
        <v>26970</v>
      </c>
      <c r="E56" s="75" t="e">
        <f t="shared" ref="E56:E57" si="13">C56/$C$5</f>
        <v>#DIV/0!</v>
      </c>
      <c r="F56" s="77"/>
      <c r="G56" s="75"/>
      <c r="H56" s="75">
        <f>310*87</f>
        <v>26970</v>
      </c>
      <c r="I56" s="75" t="e">
        <f t="shared" ref="I56:I57" si="14">G56/$C$5</f>
        <v>#DIV/0!</v>
      </c>
      <c r="J56" s="75">
        <f>87*596</f>
        <v>51852</v>
      </c>
      <c r="K56" s="75">
        <f>J56/12/$G$8</f>
        <v>0.31336799889766409</v>
      </c>
      <c r="M56" s="77"/>
      <c r="N56" s="77"/>
      <c r="O56" s="77"/>
    </row>
    <row r="57" spans="1:15" s="6" customFormat="1" ht="47.25">
      <c r="A57" s="12">
        <v>4</v>
      </c>
      <c r="B57" s="76" t="s">
        <v>125</v>
      </c>
      <c r="C57" s="75">
        <v>7163.96</v>
      </c>
      <c r="D57" s="75">
        <f>C57*12</f>
        <v>85967.52</v>
      </c>
      <c r="E57" s="75" t="e">
        <f t="shared" si="13"/>
        <v>#DIV/0!</v>
      </c>
      <c r="F57" s="77"/>
      <c r="G57" s="75"/>
      <c r="H57" s="75">
        <f>G57*12</f>
        <v>0</v>
      </c>
      <c r="I57" s="75" t="e">
        <f t="shared" si="14"/>
        <v>#DIV/0!</v>
      </c>
      <c r="J57" s="75">
        <v>85967.52</v>
      </c>
      <c r="K57" s="75">
        <f>J57/12/$G$8</f>
        <v>0.51954543147024057</v>
      </c>
      <c r="M57" s="77"/>
      <c r="N57" s="77"/>
      <c r="O57" s="77"/>
    </row>
    <row r="58" spans="1:15" s="6" customFormat="1" ht="15.75">
      <c r="C58" s="78"/>
      <c r="D58" s="79"/>
      <c r="E58" s="79"/>
      <c r="G58" s="80"/>
      <c r="H58" s="80"/>
      <c r="I58" s="80"/>
      <c r="J58" s="80"/>
      <c r="K58" s="80"/>
    </row>
    <row r="59" spans="1:15" s="6" customFormat="1" ht="15.75">
      <c r="C59" s="81">
        <f>243654/12</f>
        <v>20304.5</v>
      </c>
      <c r="D59" s="82">
        <f>C59*12</f>
        <v>243654</v>
      </c>
      <c r="E59" s="82" t="e">
        <f>D59/12/#REF!</f>
        <v>#REF!</v>
      </c>
      <c r="G59" s="80"/>
      <c r="H59" s="80"/>
      <c r="I59" s="80"/>
      <c r="J59" s="80"/>
      <c r="K59" s="80"/>
    </row>
    <row r="60" spans="1:15" s="6" customFormat="1">
      <c r="A60" s="1"/>
      <c r="B60" s="83" t="s">
        <v>126</v>
      </c>
      <c r="D60" s="84"/>
      <c r="I60" s="3"/>
      <c r="J60" s="85" t="s">
        <v>127</v>
      </c>
      <c r="K60" s="1"/>
    </row>
    <row r="61" spans="1:15" s="6" customFormat="1">
      <c r="A61" s="1"/>
      <c r="D61" s="84"/>
      <c r="I61" s="3"/>
      <c r="J61" s="85"/>
      <c r="K61" s="1"/>
    </row>
    <row r="62" spans="1:15" s="6" customFormat="1">
      <c r="A62" s="1"/>
      <c r="B62" s="83" t="s">
        <v>128</v>
      </c>
      <c r="D62" s="84"/>
      <c r="I62" s="3"/>
      <c r="J62" s="85" t="s">
        <v>129</v>
      </c>
      <c r="K62" s="1"/>
    </row>
    <row r="63" spans="1:15" s="6" customFormat="1">
      <c r="A63" s="1"/>
      <c r="B63" s="83"/>
      <c r="D63" s="84"/>
      <c r="I63" s="3"/>
      <c r="J63" s="85"/>
      <c r="K63" s="1"/>
    </row>
    <row r="64" spans="1:15" s="6" customFormat="1" ht="33" customHeight="1">
      <c r="A64" s="113" t="s">
        <v>134</v>
      </c>
      <c r="B64" s="113"/>
      <c r="C64" s="113"/>
      <c r="D64" s="113"/>
      <c r="E64" s="113"/>
      <c r="F64" s="113"/>
      <c r="G64" s="113"/>
      <c r="H64" s="113"/>
      <c r="I64" s="113"/>
      <c r="J64" s="113"/>
      <c r="K64" s="113"/>
      <c r="L64" s="113"/>
      <c r="M64" s="113"/>
      <c r="N64" s="113"/>
      <c r="O64" s="113"/>
    </row>
    <row r="65" spans="1:11" s="6" customFormat="1">
      <c r="A65" s="86" t="s">
        <v>135</v>
      </c>
      <c r="D65" s="84"/>
      <c r="I65" s="3"/>
      <c r="J65" s="85"/>
      <c r="K65" s="1"/>
    </row>
    <row r="66" spans="1:11" s="6" customFormat="1"/>
    <row r="67" spans="1:11" s="6" customFormat="1">
      <c r="A67" s="1"/>
      <c r="D67" s="84"/>
      <c r="I67" s="3"/>
      <c r="J67" s="85"/>
      <c r="K67" s="1"/>
    </row>
    <row r="68" spans="1:11" s="6" customFormat="1">
      <c r="A68" s="1"/>
      <c r="D68" s="84"/>
      <c r="I68" s="3"/>
      <c r="J68" s="85"/>
      <c r="K68" s="1"/>
    </row>
    <row r="69" spans="1:11" s="6" customFormat="1">
      <c r="A69" s="1"/>
      <c r="D69" s="84"/>
      <c r="I69" s="3"/>
      <c r="J69" s="85"/>
      <c r="K69" s="1"/>
    </row>
    <row r="70" spans="1:11" s="6" customFormat="1">
      <c r="A70" s="1"/>
      <c r="D70" s="84"/>
      <c r="I70" s="3"/>
      <c r="J70" s="85"/>
      <c r="K70" s="1"/>
    </row>
    <row r="71" spans="1:11" s="6" customFormat="1">
      <c r="A71" s="1"/>
      <c r="D71" s="84"/>
      <c r="I71" s="3"/>
      <c r="J71" s="85"/>
      <c r="K71" s="1"/>
    </row>
    <row r="72" spans="1:11" s="6" customFormat="1">
      <c r="A72" s="1"/>
      <c r="D72" s="84"/>
      <c r="I72" s="3"/>
      <c r="J72" s="85"/>
      <c r="K72" s="1"/>
    </row>
    <row r="73" spans="1:11" s="6" customFormat="1">
      <c r="A73" s="1"/>
      <c r="D73" s="84"/>
      <c r="I73" s="3"/>
      <c r="J73" s="85"/>
      <c r="K73" s="1"/>
    </row>
    <row r="74" spans="1:11" s="6" customFormat="1">
      <c r="A74" s="1"/>
      <c r="D74" s="84"/>
      <c r="I74" s="3"/>
      <c r="J74" s="85"/>
      <c r="K74" s="1"/>
    </row>
    <row r="75" spans="1:11" s="6" customFormat="1">
      <c r="A75" s="1"/>
      <c r="D75" s="84"/>
      <c r="I75" s="3"/>
      <c r="J75" s="85"/>
      <c r="K75" s="1"/>
    </row>
    <row r="76" spans="1:11" s="6" customFormat="1">
      <c r="A76" s="1"/>
      <c r="D76" s="84"/>
      <c r="I76" s="3"/>
      <c r="J76" s="85"/>
      <c r="K76" s="1"/>
    </row>
    <row r="77" spans="1:11" s="6" customFormat="1">
      <c r="A77" s="1"/>
      <c r="D77" s="84"/>
      <c r="I77" s="3"/>
      <c r="J77" s="85"/>
      <c r="K77" s="1"/>
    </row>
    <row r="78" spans="1:11" s="6" customFormat="1">
      <c r="A78" s="1"/>
      <c r="D78" s="84"/>
      <c r="I78" s="3"/>
      <c r="J78" s="85"/>
      <c r="K78" s="1"/>
    </row>
    <row r="79" spans="1:11" s="6" customFormat="1">
      <c r="A79" s="1"/>
      <c r="D79" s="84"/>
      <c r="I79" s="3"/>
      <c r="J79" s="85"/>
      <c r="K79" s="1"/>
    </row>
    <row r="80" spans="1:11" s="6" customFormat="1">
      <c r="A80" s="1"/>
      <c r="D80" s="84"/>
      <c r="I80" s="3"/>
      <c r="J80" s="85"/>
      <c r="K80" s="1"/>
    </row>
    <row r="81" spans="1:11" s="6" customFormat="1">
      <c r="A81" s="1"/>
      <c r="D81" s="84"/>
      <c r="I81" s="3"/>
      <c r="J81" s="85"/>
      <c r="K81" s="1"/>
    </row>
    <row r="82" spans="1:11" s="6" customFormat="1">
      <c r="A82" s="1"/>
      <c r="D82" s="84"/>
      <c r="I82" s="3"/>
      <c r="J82" s="85"/>
      <c r="K82" s="1"/>
    </row>
    <row r="83" spans="1:11" s="6" customFormat="1">
      <c r="A83" s="1"/>
      <c r="D83" s="84"/>
      <c r="I83" s="3"/>
      <c r="J83" s="85"/>
      <c r="K83" s="1"/>
    </row>
    <row r="84" spans="1:11" s="6" customFormat="1">
      <c r="A84" s="1"/>
      <c r="D84" s="84"/>
      <c r="I84" s="3"/>
      <c r="J84" s="85"/>
      <c r="K84" s="1"/>
    </row>
    <row r="85" spans="1:11" s="6" customFormat="1">
      <c r="A85" s="1"/>
      <c r="D85" s="84"/>
      <c r="I85" s="3"/>
      <c r="J85" s="85"/>
      <c r="K85" s="1"/>
    </row>
    <row r="86" spans="1:11" s="6" customFormat="1">
      <c r="A86" s="1"/>
      <c r="D86" s="84"/>
      <c r="I86" s="3"/>
      <c r="J86" s="85"/>
      <c r="K86" s="1"/>
    </row>
    <row r="87" spans="1:11" s="6" customFormat="1">
      <c r="A87" s="1"/>
      <c r="D87" s="84"/>
      <c r="I87" s="3"/>
      <c r="J87" s="85"/>
      <c r="K87" s="1"/>
    </row>
    <row r="88" spans="1:11" s="6" customFormat="1">
      <c r="A88" s="1"/>
      <c r="D88" s="84"/>
      <c r="I88" s="3"/>
      <c r="J88" s="85"/>
      <c r="K88" s="1"/>
    </row>
    <row r="89" spans="1:11" s="6" customFormat="1">
      <c r="A89" s="1"/>
      <c r="D89" s="84"/>
      <c r="I89" s="3"/>
      <c r="J89" s="85"/>
      <c r="K89" s="1"/>
    </row>
    <row r="90" spans="1:11" s="6" customFormat="1">
      <c r="A90" s="1"/>
      <c r="D90" s="84"/>
      <c r="I90" s="3"/>
      <c r="J90" s="85"/>
      <c r="K90" s="1"/>
    </row>
    <row r="91" spans="1:11" s="6" customFormat="1">
      <c r="A91" s="1"/>
      <c r="D91" s="84"/>
      <c r="I91" s="3"/>
      <c r="J91" s="85"/>
      <c r="K91" s="1"/>
    </row>
    <row r="92" spans="1:11" s="6" customFormat="1">
      <c r="A92" s="1"/>
      <c r="D92" s="84"/>
      <c r="I92" s="3"/>
      <c r="J92" s="85"/>
      <c r="K92" s="1"/>
    </row>
    <row r="93" spans="1:11" s="6" customFormat="1">
      <c r="A93" s="1"/>
      <c r="D93" s="84"/>
      <c r="I93" s="3"/>
      <c r="J93" s="85"/>
      <c r="K93" s="1"/>
    </row>
    <row r="94" spans="1:11" s="6" customFormat="1">
      <c r="A94" s="1"/>
      <c r="D94" s="84"/>
      <c r="I94" s="3"/>
      <c r="J94" s="85"/>
      <c r="K94" s="1"/>
    </row>
    <row r="95" spans="1:11" s="6" customFormat="1">
      <c r="A95" s="1"/>
      <c r="D95" s="84"/>
      <c r="I95" s="3"/>
      <c r="J95" s="85"/>
      <c r="K95" s="1"/>
    </row>
    <row r="96" spans="1:11" s="6" customFormat="1">
      <c r="A96" s="1"/>
      <c r="D96" s="84"/>
      <c r="I96" s="3"/>
      <c r="J96" s="85"/>
      <c r="K96" s="1"/>
    </row>
    <row r="97" spans="1:11" s="6" customFormat="1">
      <c r="A97" s="1"/>
      <c r="D97" s="84"/>
      <c r="I97" s="3"/>
      <c r="J97" s="85"/>
      <c r="K97" s="1"/>
    </row>
    <row r="98" spans="1:11" s="6" customFormat="1">
      <c r="A98" s="1"/>
      <c r="D98" s="84"/>
      <c r="I98" s="3"/>
      <c r="J98" s="85"/>
      <c r="K98" s="1"/>
    </row>
    <row r="99" spans="1:11" s="6" customFormat="1">
      <c r="A99" s="1"/>
      <c r="D99" s="84"/>
      <c r="I99" s="3"/>
      <c r="J99" s="85"/>
      <c r="K99" s="1"/>
    </row>
    <row r="100" spans="1:11" s="6" customFormat="1">
      <c r="A100" s="1"/>
      <c r="D100" s="84"/>
      <c r="I100" s="3"/>
      <c r="J100" s="85"/>
      <c r="K100" s="1"/>
    </row>
    <row r="101" spans="1:11" s="6" customFormat="1">
      <c r="A101" s="1"/>
      <c r="D101" s="84"/>
      <c r="I101" s="3"/>
      <c r="J101" s="85"/>
      <c r="K101" s="1"/>
    </row>
    <row r="102" spans="1:11" s="6" customFormat="1">
      <c r="A102" s="1"/>
      <c r="D102" s="84"/>
      <c r="I102" s="3"/>
      <c r="J102" s="85"/>
      <c r="K102" s="1"/>
    </row>
    <row r="103" spans="1:11" s="6" customFormat="1">
      <c r="A103" s="1"/>
      <c r="D103" s="84"/>
      <c r="I103" s="3"/>
      <c r="J103" s="85"/>
      <c r="K103" s="1"/>
    </row>
  </sheetData>
  <sheetProtection password="ED33" sheet="1" objects="1" scenarios="1"/>
  <mergeCells count="26">
    <mergeCell ref="N10:N50"/>
    <mergeCell ref="O10:O50"/>
    <mergeCell ref="L14:L22"/>
    <mergeCell ref="L23:L40"/>
    <mergeCell ref="A64:O64"/>
    <mergeCell ref="A9:B9"/>
    <mergeCell ref="B10:I10"/>
    <mergeCell ref="M10:M50"/>
    <mergeCell ref="A6:B6"/>
    <mergeCell ref="C6:F6"/>
    <mergeCell ref="G6:K6"/>
    <mergeCell ref="J1:K1"/>
    <mergeCell ref="J2:K2"/>
    <mergeCell ref="A3:O3"/>
    <mergeCell ref="J4:K4"/>
    <mergeCell ref="A5:K5"/>
    <mergeCell ref="L6:L10"/>
    <mergeCell ref="M6:M9"/>
    <mergeCell ref="N6:N9"/>
    <mergeCell ref="O6:O9"/>
    <mergeCell ref="C7:F7"/>
    <mergeCell ref="G7:K7"/>
    <mergeCell ref="A8:B8"/>
    <mergeCell ref="C8:F8"/>
    <mergeCell ref="G8:K8"/>
    <mergeCell ref="A7:B7"/>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82</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2013-04-25T04:23:52Z</dcterms:modified>
</cp:coreProperties>
</file>