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5" firstSheet="4" activeTab="4"/>
  </bookViews>
  <sheets>
    <sheet name="42-2009" sheetId="1" r:id="rId1"/>
    <sheet name="43-2009" sheetId="2" r:id="rId2"/>
    <sheet name="50-2009" sheetId="3" r:id="rId3"/>
    <sheet name="51-2009" sheetId="4" r:id="rId4"/>
    <sheet name="78-2009" sheetId="5" r:id="rId5"/>
  </sheets>
  <definedNames>
    <definedName name="_xlnm.Print_Area" localSheetId="0">'42-2009'!$A$1:$D$92</definedName>
    <definedName name="_xlnm.Print_Area" localSheetId="1">'43-2009'!$A$1:$D$88</definedName>
    <definedName name="_xlnm.Print_Area" localSheetId="2">'50-2009'!$A$1:$D$104</definedName>
    <definedName name="_xlnm.Print_Area" localSheetId="3">'51-2009'!$A$1:$D$75</definedName>
    <definedName name="_xlnm.Print_Area" localSheetId="4">'78-2009'!$A$1:$D$105</definedName>
  </definedNames>
  <calcPr fullCalcOnLoad="1"/>
</workbook>
</file>

<file path=xl/sharedStrings.xml><?xml version="1.0" encoding="utf-8"?>
<sst xmlns="http://schemas.openxmlformats.org/spreadsheetml/2006/main" count="584" uniqueCount="255">
  <si>
    <t>Наименование услуг и работ</t>
  </si>
  <si>
    <t>№ п/п</t>
  </si>
  <si>
    <t>4.</t>
  </si>
  <si>
    <t>5.</t>
  </si>
  <si>
    <t>6.</t>
  </si>
  <si>
    <t>7.</t>
  </si>
  <si>
    <t>8.</t>
  </si>
  <si>
    <t>Раздел 1. Текущее содержание и ремонт общего имущества многоквартирного дома</t>
  </si>
  <si>
    <t>Раздел 2. Другие услуги</t>
  </si>
  <si>
    <t>1.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</si>
  <si>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</si>
  <si>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</si>
  <si>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Содержание лестничных клеток (согласно регламента по договору)</t>
  </si>
  <si>
    <t>Содержание дворовой территории (согласно регламента по договору)</t>
  </si>
  <si>
    <t>3.</t>
  </si>
  <si>
    <t>заработная плата технички</t>
  </si>
  <si>
    <t>заработная плата дворника</t>
  </si>
  <si>
    <t>9.</t>
  </si>
  <si>
    <t>10.</t>
  </si>
  <si>
    <t>Расходы связанные с санитарным содержанием мест общего пользования и придомовой территории</t>
  </si>
  <si>
    <t>2.</t>
  </si>
  <si>
    <t>Налоги ЕСН</t>
  </si>
  <si>
    <t>Обслуживаемая площадь                   7829,8 м2</t>
  </si>
  <si>
    <t>Адрес                                                   м-н Горский, 43</t>
  </si>
  <si>
    <t>Восстановление выключателей, светильников на лестничных клетках и на улице</t>
  </si>
  <si>
    <t>Замена задвижек d80-10шт., d50-6шт.</t>
  </si>
  <si>
    <t>Установка манометров на т/узлы-4узла-16шт.</t>
  </si>
  <si>
    <t>Ремонт т/изоляции на т/узлах-20м</t>
  </si>
  <si>
    <t>Ремонт т/узла-4узла</t>
  </si>
  <si>
    <t>Замена канализации чугунной d100-1подъезд-14м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</si>
  <si>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</si>
  <si>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</si>
  <si>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</si>
  <si>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</si>
  <si>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Замена кранов на манометрах d15-10шт.</t>
  </si>
  <si>
    <t>Замена шаровых кранов системы отопления d15-8шт.</t>
  </si>
  <si>
    <t>Прочистка канализации-1подъезд,6-засоров</t>
  </si>
  <si>
    <t>Установка электроламп накаливания 4подъезда-36шт.,ДРЛ-3шт.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</si>
  <si>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</si>
  <si>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месяц,без НДС</t>
  </si>
  <si>
    <t>НДС</t>
  </si>
  <si>
    <t>ИТОГО с НДС</t>
  </si>
  <si>
    <t>ИТОГО без НДС</t>
  </si>
  <si>
    <t>Обслуживаемая площадь                  22131 м2</t>
  </si>
  <si>
    <t>Установка светильников подвесных 4подъезда-30шт.</t>
  </si>
  <si>
    <t>Установка плафонов 4подъезда-7шт.; установка акустических светильников-8шт х 330</t>
  </si>
  <si>
    <t>Установка светильников настенных-40шт.</t>
  </si>
  <si>
    <t>Установка блока защиты МОП-8шт. х 250руб.</t>
  </si>
  <si>
    <t>Установка выключателей-10шт. х 30руб.</t>
  </si>
  <si>
    <t>Установка сумеречного выключателя на "Кобру"-4шт.х700руб.</t>
  </si>
  <si>
    <t>Кровельные работы на балконах (заявление жителей)</t>
  </si>
  <si>
    <t xml:space="preserve">3.1. </t>
  </si>
  <si>
    <t xml:space="preserve">3.2. </t>
  </si>
  <si>
    <t>3.3.</t>
  </si>
  <si>
    <t>Установка отсечек-2подъезда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</si>
  <si>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документации.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</si>
  <si>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Материалы: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</si>
  <si>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</si>
  <si>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платы на 1м2 в месяц, в т.ч. НДС</t>
  </si>
  <si>
    <t>материалы, инвентарь, спецодежда</t>
  </si>
  <si>
    <t>благоустройство (цветники, ограждения)</t>
  </si>
  <si>
    <t>Сброс снега с козырьков и парапетов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</si>
  <si>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</si>
  <si>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Подъезд№1-установка балансировочных кранов на циркуляции d25-4шт.</t>
  </si>
  <si>
    <t>ревизия и замена сборок на отоплении (сгон, муфта,контрогайка) d50-4шт.</t>
  </si>
  <si>
    <t>текущий ремонт теплоизоляции-10м</t>
  </si>
  <si>
    <t>Подъезд№2-установка воздухоотводчика на циркуляции d15 вентель d15-1шт.</t>
  </si>
  <si>
    <t>замена сборки d20, сгон, муфта, контрогайка</t>
  </si>
  <si>
    <t>текущий ремонт теплоизоляции-7м</t>
  </si>
  <si>
    <t>замена манометров 10АТ-2шт.</t>
  </si>
  <si>
    <t>Подъезд№3-замена сборки d50, сгон, муфта, контрогайка-1шт.</t>
  </si>
  <si>
    <t>текущий ремонт теплоизоляции-8м</t>
  </si>
  <si>
    <t>замена кранов d15 на спускниках-3шт.</t>
  </si>
  <si>
    <t>ревизия канализации, подчеканка раструбов-8шт.</t>
  </si>
  <si>
    <t>замена сборки, сгон, муфта, контрогайка d20-2шт.</t>
  </si>
  <si>
    <t>Подъезд№4-установка балансировочного крана на фиркуляции d25-1шт.</t>
  </si>
  <si>
    <t>текущий ремонт т/изоляции-5м</t>
  </si>
  <si>
    <t>замена крана d15 на спускниках-3шт.</t>
  </si>
  <si>
    <t>ревизия канализации d100, подчеканка раструбов-8шт.</t>
  </si>
  <si>
    <t>покраска т/узлов-3шт.</t>
  </si>
  <si>
    <t>замена сборки d40, сгон, муфта, контрогайка-2шт.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</si>
  <si>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</si>
  <si>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r>
  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</si>
  <si>
    <r>
      <t xml:space="preserve">Вознаграждение уполномоченного лица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</si>
  <si>
    <r>
      <t xml:space="preserve">Обслуживание мусоропроводов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Профилактический осмотр мусоропроводов, удаление мусора из мусороприемных  камер, уборка загрузочных клапанов и нижней части ствола, дезинфекция, с кв.м</t>
    </r>
  </si>
  <si>
    <t>Материалы/услуги:</t>
  </si>
  <si>
    <t>установка светильников настенных 3подъезда-55шт</t>
  </si>
  <si>
    <t>установка электроламп накаливания 3подъезда-280шт.,ДРЛ-3шт.</t>
  </si>
  <si>
    <t>ремонт строительной части эл.щитовой (домовой, офисной)</t>
  </si>
  <si>
    <t>установка кранов-6шт.,d15</t>
  </si>
  <si>
    <t>покраска т/узла</t>
  </si>
  <si>
    <t>техобслуживание приборов учета</t>
  </si>
  <si>
    <t>установка светильников настенных- 30шт.</t>
  </si>
  <si>
    <t>установка электроламп накаливания-110шт.</t>
  </si>
  <si>
    <t>установка акустических светильников-16шт.</t>
  </si>
  <si>
    <t>установка защиты в цепи освещения-6шт.</t>
  </si>
  <si>
    <t>замена манометров 10АТ-4шт.</t>
  </si>
  <si>
    <t>Установка шарового крана 3/4 на стояк отопления-10шт.(3балона)</t>
  </si>
  <si>
    <t>Установка пятислойной березовой фанеры на ремонт дверных проемов</t>
  </si>
  <si>
    <t>Пена монтажная</t>
  </si>
  <si>
    <t>Восстановление электрооборудования. Тех.этаж, подвал и лестничные клетки</t>
  </si>
  <si>
    <t>Ремонт сантехнического оборудования. Тех.этаж, подвал</t>
  </si>
  <si>
    <t>Материалы и работы:</t>
  </si>
  <si>
    <t>Обслуживаемая площадь                   7659,9 м2</t>
  </si>
  <si>
    <t>Косметический ремонт лестничной клетки (побелка стен и окраска панелей)</t>
  </si>
  <si>
    <t>Ремонт кровли над выходом в подъезд устройством огранизованного водостока (ликвидация скоплений воды у дверей подъезда во время дождей)</t>
  </si>
  <si>
    <t>Подъезд 1, 2/Тех.этаж: основание пластмассовое НББ-64-60-80 (акустическое)-5шт.</t>
  </si>
  <si>
    <t>лампы накаливаня-40шт.</t>
  </si>
  <si>
    <t>лампа ДРЛ-250-1шт.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</si>
  <si>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 01.09.2009 год (дополнение)</t>
  </si>
  <si>
    <t>кабель ВВГ3х2,5-18м</t>
  </si>
  <si>
    <t>зажим СИЗ-48шт.</t>
  </si>
  <si>
    <t>Манометры МТ160-8шт.</t>
  </si>
  <si>
    <t>Термометр t 150 L103-4шт.</t>
  </si>
  <si>
    <t>Итого 2009 год</t>
  </si>
  <si>
    <t>благоустройство</t>
  </si>
  <si>
    <t>Адрес                                                       м-н Горский, 42</t>
  </si>
  <si>
    <t>Адрес                                               м-н Горский, 51</t>
  </si>
  <si>
    <t>Сварочные работы</t>
  </si>
  <si>
    <t>Установление отопительных приборов</t>
  </si>
  <si>
    <t>Установка и изготовление различных металлоконструкций</t>
  </si>
  <si>
    <t>Сантехнические работы</t>
  </si>
  <si>
    <t>Замена кранов, смесителей</t>
  </si>
  <si>
    <t>Прочистка засоров</t>
  </si>
  <si>
    <t>Запуск стояков отопления и воды</t>
  </si>
  <si>
    <t>Ремонт отопительных систем и водоснабжения</t>
  </si>
  <si>
    <t>Электромонтажные работы</t>
  </si>
  <si>
    <t>Освещение лестничных маршей, коридоров</t>
  </si>
  <si>
    <t>Установка диодов линии в местах общего пользования</t>
  </si>
  <si>
    <t>Установка светильников, выключателей, розеток</t>
  </si>
  <si>
    <t>Плотницкие работы</t>
  </si>
  <si>
    <t>Установка пружин на двери</t>
  </si>
  <si>
    <t>Установка ручек на двери и окна</t>
  </si>
  <si>
    <t xml:space="preserve">Установка балансировочных кранов на циркуляции </t>
  </si>
  <si>
    <t xml:space="preserve">Ревизия и замена сборок на отоплении (сгон, муфта,контрогайка) </t>
  </si>
  <si>
    <t>Ревизия канализации, подчеканка раструбов</t>
  </si>
  <si>
    <t>Прочистка канализации</t>
  </si>
  <si>
    <t>Установка отсечек</t>
  </si>
  <si>
    <t>Установка защиты в цепи освещения</t>
  </si>
  <si>
    <t>Покраска т/узла</t>
  </si>
  <si>
    <t>Техобслуживание приборов учета</t>
  </si>
  <si>
    <t>Устновка манометров, термоментров</t>
  </si>
  <si>
    <t>Обслуживаемая площадь                  8932,70 м2</t>
  </si>
  <si>
    <t>Адрес                                               м-н Горский, 78</t>
  </si>
  <si>
    <t xml:space="preserve">Размер платы, без НДС за 4 месяца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</si>
  <si>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Размер платы, в т.ч. НДС за 4 месяца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</si>
  <si>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Промывка системы отопления, регулировка до нормальных параметров</t>
  </si>
  <si>
    <t>Замена регистра во 2п.</t>
  </si>
  <si>
    <t>Ремонт ливневой канализации</t>
  </si>
  <si>
    <t>Ремонт кровли над кв.81</t>
  </si>
  <si>
    <t>Выполнение заявок:</t>
  </si>
  <si>
    <t>Установка и изготовление различных металлоконструкций (ремонт контейнеров)</t>
  </si>
  <si>
    <t>Ремонт отопительной системы и системы водоснабжения</t>
  </si>
  <si>
    <t>Техобслуживание приборов учета, установка модема в ИТП</t>
  </si>
  <si>
    <t xml:space="preserve">Профилактический ремонт строительной домовой эл.щитовой </t>
  </si>
  <si>
    <t>Замена манометров</t>
  </si>
  <si>
    <t>Обслуживаемая площадь                       11744,2 м2</t>
  </si>
  <si>
    <r>
      <t xml:space="preserve">Непредвиденные работы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Работы, отсрочка которых не может быть допущена без ущерба для сохранности и нормальной эксплуатации дома</t>
    </r>
  </si>
  <si>
    <t>Выполнение работ по благоустройству, ремонт металлических ограждений, поручней, дверей</t>
  </si>
  <si>
    <t>Замена сгонов</t>
  </si>
  <si>
    <t>Установка диодов в линии электропроводки в местах общего пользования</t>
  </si>
  <si>
    <t>1.1.</t>
  </si>
  <si>
    <t>1.2.</t>
  </si>
  <si>
    <t>1.3.</t>
  </si>
  <si>
    <t>1.4.</t>
  </si>
  <si>
    <t>1.5.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</si>
  <si>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2009 год (ОТЧЕТ)</t>
  </si>
  <si>
    <t>ИТОГО задолженность за собственниками дома на 01.01.2010 г.</t>
  </si>
  <si>
    <t xml:space="preserve">                                           Директор ООО "КЖЭК"Горский"</t>
  </si>
  <si>
    <t>Занина С.В.</t>
  </si>
  <si>
    <t xml:space="preserve">                                           Экономист</t>
  </si>
  <si>
    <t>Губтор К.Е.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</si>
  <si>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01.09.09 по 31.12.09гг (ОТЧЕТ)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</si>
  <si>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с 15.10.2009 по 31.12.2009 г (ОТЧЕТ)</t>
  </si>
  <si>
    <r>
      <t xml:space="preserve">Обслуживание мусоропроводов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Профилактический осмотр мусоропроводов, удаление мусора из мусороприемных  камер, уборка загрузочных клапанов и нижней части ствола, дезинфекция, с кв.м </t>
    </r>
  </si>
  <si>
    <t>факт</t>
  </si>
  <si>
    <t>Выполнение работ по благоустройству, ремонт металлических ограждений</t>
  </si>
  <si>
    <t>Утепление окон</t>
  </si>
  <si>
    <t xml:space="preserve">1) Диспетчеризация-334,40*кол-во лифтов 8=2675,2*12месяцев=32102,4+з/п10650=42752,4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лифтов-2415 (ОТИС по договору)+18%*8лифтов=19947,9*12месяцев=273571,2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Тех.осведетельствование-1911,85*кол-во лифтов8=15294,8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лампочек-5760руб. </t>
  </si>
  <si>
    <t>Ремонт окон с заменой уплотнителя</t>
  </si>
  <si>
    <t>Выполнение работ по запуску отопления в квартирах, холодного, горячего водоснабжения</t>
  </si>
  <si>
    <t>Устранение засора в канализации</t>
  </si>
  <si>
    <r>
      <rPr>
        <b/>
        <sz val="11"/>
        <color indexed="8"/>
        <rFont val="Times New Roman"/>
        <family val="1"/>
      </rPr>
      <t xml:space="preserve">Узлы учета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Поверка приборов учета, вызов инспектора на соответствие приборов учета                                                                                                                                                                                      2) Внесение изменений в проект                                                                                                                                                                                                                                                   3) Акт допуска на коммерческий учет, поверка манометров, установка модемов                                                                                                                                 4) Монтаж модема и настройка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Выполнение требований по акту сервисного центра</t>
    </r>
  </si>
  <si>
    <r>
      <rPr>
        <b/>
        <sz val="11"/>
        <color indexed="8"/>
        <rFont val="Times New Roman"/>
        <family val="1"/>
      </rPr>
      <t xml:space="preserve">Узлы учета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Экспертиза проектов на соответствие требований и учету теп.энергии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Поверка приборов учета, вызов инспектора на соответствие приборов учета                                                                                                                                                                                      3) Внесение изменений в проект                                                                                                                                                                                                                                                        4) Акт допуска на коммерческий учет, поверка манометров, установка модемов                                                                                                                                 5) Монтаж модема и настройка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</si>
  <si>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Остановка ограждений (цепи)</t>
  </si>
  <si>
    <t xml:space="preserve">Установка светильников </t>
  </si>
  <si>
    <t>Замена ламп накаливания</t>
  </si>
  <si>
    <t>Установка кабеля ВВГ на тех этаже</t>
  </si>
  <si>
    <t>Установка ламп накаливания</t>
  </si>
  <si>
    <t>Установка зажима СИЗ</t>
  </si>
  <si>
    <t>Замена вентелей</t>
  </si>
  <si>
    <t xml:space="preserve">Установка основание пластмассовое (акустическое)подъезды/тех.этаж. </t>
  </si>
  <si>
    <t>Ремонт и замена ограждений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</si>
  <si>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</si>
  <si>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Адрес                                                    м-н Горский, 50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</si>
  <si>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Диспетчеризация-26701,2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лифтов-136785,6 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Тех.осведетельствование-7647,40руб.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канатов 3п.-7834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лампочек-2880руб.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Монтаж внешних линий-1150руб.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182998,2руб.</t>
    </r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</si>
  <si>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1) Монтаж внешних линий-13795руб.</t>
    </r>
  </si>
  <si>
    <t>Монтаж внешних линий-20сч-обслуживание лифтов з/п</t>
  </si>
  <si>
    <t>Начислено за рекламу</t>
  </si>
  <si>
    <t>Начислено за использование конструктивных элементов</t>
  </si>
  <si>
    <t>Задолженность за отопление</t>
  </si>
  <si>
    <t>Задолженность за горячее водоснабжение</t>
  </si>
  <si>
    <t>Задолженность за холодное водоснабжение</t>
  </si>
  <si>
    <t xml:space="preserve">Задолженность по текущему содержанию </t>
  </si>
  <si>
    <t xml:space="preserve">Задолженность по обслуживанию лифтов </t>
  </si>
  <si>
    <t xml:space="preserve">Задолженность по вывозу и утилизации отходов </t>
  </si>
  <si>
    <t>Задолженность за собственниками дома на 01.01.2010 г.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</si>
  <si>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Диспетчеризация-42752,4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лифтов-273571,2руб.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Тех.осведетельствование-15294,8руб.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лампочек-5760руб.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Монтаж внешних линий-11495руб.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348873,4 руб.</t>
    </r>
  </si>
  <si>
    <t>Прочие доходы</t>
  </si>
  <si>
    <t>операторы связи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</si>
  <si>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1) Диспетчеризация-18675,6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лифтов-68392,86 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Тех.осведетельствование-3823,7руб.                                                                                                                                                                                                                                                                       4) Замена шкифа канатоведущего лифтовой лебедки, замена тягового каната 1п.-5539,10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Замена лампочек-1440руб.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94571,26 руб.</t>
    </r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</si>
  <si>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</si>
  <si>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чел.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1) Диспетчеризация-6225,2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2) Обслуживание лифтов-22797,6руб.                                                                                                                                                                                                                                                                           3) Тех.осведетельствование-3823,7руб.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Замена лампочек-1440руб.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Монтаж внешних линий-26442руб.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Итого: 60728,5руб.</t>
    </r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</si>
  <si>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</si>
  <si>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</si>
  <si>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Итого прочие доходы</t>
  </si>
  <si>
    <t xml:space="preserve">Размер платы за 2,5 месяца,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</si>
  <si>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Размер платы за 2,5 месяца,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</si>
  <si>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Вывоз и утилизация отходов (ТБО)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чел.</t>
    </r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</si>
  <si>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Ежедневно</t>
    </r>
  </si>
  <si>
    <t>10.2</t>
  </si>
  <si>
    <t>Дезинфекция</t>
  </si>
  <si>
    <t xml:space="preserve"> 10.3.</t>
  </si>
  <si>
    <t xml:space="preserve"> 10.1.</t>
  </si>
  <si>
    <t>благоустройство - подрезка деревьев</t>
  </si>
  <si>
    <t>Замена задвижек-16шт.</t>
  </si>
  <si>
    <t>Замена кранов на манометрах-10шт.</t>
  </si>
  <si>
    <t>Установка манометров на т/узлы-16шт.</t>
  </si>
  <si>
    <t>Замена канализации чугунной-14м</t>
  </si>
  <si>
    <t xml:space="preserve">Замена шаровых кранов системы отопления-8шт. </t>
  </si>
  <si>
    <t xml:space="preserve">Установка светильников подвесных-30шт. </t>
  </si>
  <si>
    <t>Установка плафонов, установка акустических светильников-15шт.</t>
  </si>
  <si>
    <t>Установка электроламп накаливания, ДРЛ-40шт.</t>
  </si>
  <si>
    <t>Установка блока защиты МОП-8шт.</t>
  </si>
  <si>
    <t>Установка выключателей-10шт.</t>
  </si>
  <si>
    <t>Установка сумеречного выключателя на "Кобру"-4шт.</t>
  </si>
  <si>
    <t>Материалы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</si>
  <si>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</si>
  <si>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Установка ограждений</t>
  </si>
  <si>
    <t>Засыпка площадки щебнем</t>
  </si>
  <si>
    <t>578фактически</t>
  </si>
  <si>
    <t>Текущий ремонт теплоизоляции 18м</t>
  </si>
  <si>
    <t>Установка воздухоотводчика на циркуляции 4шт.</t>
  </si>
  <si>
    <t>Замена манометров 3шт.</t>
  </si>
  <si>
    <t>Установка балансировочного крана на циркуляции 2шт.</t>
  </si>
  <si>
    <t>Замена крана на спускниках 10шт.</t>
  </si>
  <si>
    <t>Покраска т/узлов-сдача узлов к отопительному сезону 4шт.</t>
  </si>
  <si>
    <t>Установка шарового крана 3/4 на стояк отопления, замена 8шт.</t>
  </si>
  <si>
    <t>Установка светильников, выключателей, розеток-по заявкам</t>
  </si>
  <si>
    <t>Установка пружин на двери 127шт.</t>
  </si>
  <si>
    <t>Ремонт дверных коробок на лестничных маршах, коридоров</t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</si>
  <si>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                                                                                              </t>
    </r>
  </si>
  <si>
    <r>
      <t xml:space="preserve">Освещение помещений общего пользования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</t>
    </r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</si>
  <si>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лифты, с чел.                                                                                             </t>
    </r>
  </si>
  <si>
    <r>
      <t xml:space="preserve">Освещение помещений общего пользования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                               2) Расход электроэнергии на лифты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</si>
</sst>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4" fontId="45" fillId="0" borderId="0" xfId="0" applyNumberFormat="1" applyFont="1" applyAlignment="1" applyProtection="1">
      <alignment horizontal="center" vertical="center" wrapText="1"/>
      <protection hidden="1"/>
    </xf>
    <xf numFmtId="4" fontId="45" fillId="0" borderId="0" xfId="0" applyNumberFormat="1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" fontId="46" fillId="0" borderId="0" xfId="0" applyNumberFormat="1" applyFont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center" vertical="center" wrapText="1"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3" fontId="46" fillId="0" borderId="10" xfId="0" applyNumberFormat="1" applyFont="1" applyBorder="1" applyAlignment="1" applyProtection="1">
      <alignment horizontal="center"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16" fontId="46" fillId="0" borderId="10" xfId="0" applyNumberFormat="1" applyFont="1" applyBorder="1" applyAlignment="1" applyProtection="1">
      <alignment vertical="center" wrapText="1"/>
      <protection hidden="1"/>
    </xf>
    <xf numFmtId="49" fontId="46" fillId="0" borderId="10" xfId="0" applyNumberFormat="1" applyFont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/>
      <protection hidden="1"/>
    </xf>
    <xf numFmtId="164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2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4" fontId="47" fillId="0" borderId="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4" fontId="46" fillId="0" borderId="0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 wrapText="1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4" fontId="45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4" fontId="48" fillId="0" borderId="0" xfId="0" applyNumberFormat="1" applyFont="1" applyAlignment="1" applyProtection="1">
      <alignment horizontal="left" vertical="center" wrapText="1"/>
      <protection hidden="1"/>
    </xf>
    <xf numFmtId="4" fontId="4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4" fontId="48" fillId="0" borderId="0" xfId="0" applyNumberFormat="1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 wrapText="1"/>
      <protection hidden="1"/>
    </xf>
    <xf numFmtId="4" fontId="46" fillId="0" borderId="0" xfId="0" applyNumberFormat="1" applyFont="1" applyAlignment="1" applyProtection="1">
      <alignment horizontal="right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2" fontId="46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7" fillId="0" borderId="10" xfId="0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6" fillId="0" borderId="11" xfId="0" applyFont="1" applyBorder="1" applyAlignment="1" applyProtection="1">
      <alignment horizontal="center" vertical="center" wrapText="1"/>
      <protection hidden="1"/>
    </xf>
    <xf numFmtId="49" fontId="47" fillId="0" borderId="10" xfId="0" applyNumberFormat="1" applyFont="1" applyBorder="1" applyAlignment="1" applyProtection="1">
      <alignment horizontal="center" vertical="center"/>
      <protection hidden="1"/>
    </xf>
    <xf numFmtId="49" fontId="46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vertical="center" wrapText="1"/>
      <protection hidden="1"/>
    </xf>
    <xf numFmtId="0" fontId="46" fillId="0" borderId="11" xfId="0" applyFont="1" applyBorder="1" applyAlignment="1" applyProtection="1">
      <alignment vertical="center" wrapText="1"/>
      <protection hidden="1"/>
    </xf>
    <xf numFmtId="0" fontId="46" fillId="0" borderId="11" xfId="0" applyFont="1" applyBorder="1" applyAlignment="1" applyProtection="1">
      <alignment horizontal="left" vertical="center" wrapText="1"/>
      <protection hidden="1"/>
    </xf>
    <xf numFmtId="3" fontId="46" fillId="0" borderId="0" xfId="0" applyNumberFormat="1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16" fontId="46" fillId="0" borderId="10" xfId="0" applyNumberFormat="1" applyFont="1" applyBorder="1" applyAlignment="1" applyProtection="1">
      <alignment vertical="center"/>
      <protection hidden="1"/>
    </xf>
    <xf numFmtId="4" fontId="50" fillId="0" borderId="10" xfId="0" applyNumberFormat="1" applyFont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 applyProtection="1">
      <alignment vertical="center" wrapText="1"/>
      <protection hidden="1"/>
    </xf>
    <xf numFmtId="4" fontId="5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10" xfId="0" applyNumberFormat="1" applyFont="1" applyBorder="1" applyAlignment="1" applyProtection="1">
      <alignment horizontal="center" vertical="center" wrapText="1"/>
      <protection hidden="1"/>
    </xf>
    <xf numFmtId="49" fontId="46" fillId="0" borderId="0" xfId="0" applyNumberFormat="1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165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6" fillId="0" borderId="0" xfId="0" applyNumberFormat="1" applyFont="1" applyAlignment="1" applyProtection="1">
      <alignment vertical="center" wrapText="1"/>
      <protection hidden="1"/>
    </xf>
    <xf numFmtId="4" fontId="46" fillId="0" borderId="10" xfId="0" applyNumberFormat="1" applyFont="1" applyBorder="1" applyAlignment="1" applyProtection="1">
      <alignment horizontal="left" vertical="center" wrapText="1"/>
      <protection hidden="1"/>
    </xf>
    <xf numFmtId="164" fontId="6" fillId="0" borderId="10" xfId="0" applyNumberFormat="1" applyFont="1" applyBorder="1" applyAlignment="1" applyProtection="1">
      <alignment horizontal="center" vertical="center" wrapText="1"/>
      <protection hidden="1"/>
    </xf>
    <xf numFmtId="164" fontId="50" fillId="0" borderId="10" xfId="0" applyNumberFormat="1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left" vertical="center" wrapText="1"/>
      <protection hidden="1"/>
    </xf>
    <xf numFmtId="0" fontId="47" fillId="0" borderId="13" xfId="0" applyFont="1" applyBorder="1" applyAlignment="1" applyProtection="1">
      <alignment vertical="center" wrapText="1"/>
      <protection hidden="1"/>
    </xf>
    <xf numFmtId="3" fontId="47" fillId="0" borderId="0" xfId="0" applyNumberFormat="1" applyFont="1" applyBorder="1" applyAlignment="1" applyProtection="1">
      <alignment horizontal="center" vertical="center" wrapText="1"/>
      <protection hidden="1"/>
    </xf>
    <xf numFmtId="3" fontId="47" fillId="0" borderId="0" xfId="0" applyNumberFormat="1" applyFont="1" applyAlignment="1" applyProtection="1">
      <alignment vertical="center"/>
      <protection hidden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14" xfId="0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7" fillId="0" borderId="10" xfId="0" applyFont="1" applyBorder="1" applyAlignment="1" applyProtection="1">
      <alignment horizontal="left" vertical="center"/>
      <protection hidden="1"/>
    </xf>
    <xf numFmtId="0" fontId="47" fillId="0" borderId="10" xfId="0" applyFont="1" applyBorder="1" applyAlignment="1" applyProtection="1">
      <alignment horizontal="center" vertical="center"/>
      <protection hidden="1"/>
    </xf>
    <xf numFmtId="0" fontId="47" fillId="0" borderId="0" xfId="0" applyNumberFormat="1" applyFont="1" applyBorder="1" applyAlignment="1" applyProtection="1">
      <alignment horizontal="center" vertical="center" wrapText="1"/>
      <protection hidden="1"/>
    </xf>
    <xf numFmtId="49" fontId="47" fillId="0" borderId="10" xfId="0" applyNumberFormat="1" applyFont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left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/>
      <protection hidden="1"/>
    </xf>
    <xf numFmtId="49" fontId="47" fillId="0" borderId="11" xfId="0" applyNumberFormat="1" applyFont="1" applyBorder="1" applyAlignment="1" applyProtection="1">
      <alignment horizontal="left" vertical="center"/>
      <protection hidden="1"/>
    </xf>
    <xf numFmtId="49" fontId="47" fillId="0" borderId="12" xfId="0" applyNumberFormat="1" applyFont="1" applyBorder="1" applyAlignment="1" applyProtection="1">
      <alignment horizontal="left" vertical="center"/>
      <protection hidden="1"/>
    </xf>
    <xf numFmtId="0" fontId="47" fillId="0" borderId="11" xfId="0" applyFont="1" applyBorder="1" applyAlignment="1" applyProtection="1">
      <alignment horizontal="left" vertical="center"/>
      <protection hidden="1"/>
    </xf>
    <xf numFmtId="0" fontId="47" fillId="0" borderId="12" xfId="0" applyFont="1" applyBorder="1" applyAlignment="1" applyProtection="1">
      <alignment horizontal="left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view="pageBreakPreview" zoomScaleSheetLayoutView="100" zoomScalePageLayoutView="0" workbookViewId="0" topLeftCell="A16">
      <selection activeCell="F37" sqref="F37"/>
    </sheetView>
  </sheetViews>
  <sheetFormatPr defaultColWidth="9.140625" defaultRowHeight="15"/>
  <cols>
    <col min="1" max="1" width="6.00390625" style="1" customWidth="1"/>
    <col min="2" max="2" width="84.421875" style="2" customWidth="1"/>
    <col min="3" max="3" width="17.57421875" style="3" customWidth="1"/>
    <col min="4" max="4" width="19.00390625" style="3" customWidth="1"/>
    <col min="5" max="16384" width="9.140625" style="5" customWidth="1"/>
  </cols>
  <sheetData>
    <row r="1" ht="22.5" customHeight="1">
      <c r="D1" s="4"/>
    </row>
    <row r="2" spans="1:4" ht="39.75" customHeight="1">
      <c r="A2" s="91" t="s">
        <v>172</v>
      </c>
      <c r="B2" s="91"/>
      <c r="C2" s="91"/>
      <c r="D2" s="91"/>
    </row>
    <row r="3" spans="1:4" s="2" customFormat="1" ht="17.25" customHeight="1">
      <c r="A3" s="92" t="s">
        <v>116</v>
      </c>
      <c r="B3" s="92"/>
      <c r="C3" s="6"/>
      <c r="D3" s="6"/>
    </row>
    <row r="4" spans="1:4" s="2" customFormat="1" ht="20.25" customHeight="1">
      <c r="A4" s="92" t="s">
        <v>103</v>
      </c>
      <c r="B4" s="92"/>
      <c r="C4" s="6"/>
      <c r="D4" s="6"/>
    </row>
    <row r="5" spans="1:4" s="2" customFormat="1" ht="51" customHeight="1">
      <c r="A5" s="7" t="s">
        <v>1</v>
      </c>
      <c r="B5" s="7" t="s">
        <v>0</v>
      </c>
      <c r="C5" s="8" t="s">
        <v>144</v>
      </c>
      <c r="D5" s="8" t="s">
        <v>39</v>
      </c>
    </row>
    <row r="6" spans="1:4" ht="22.5" customHeight="1">
      <c r="A6" s="93" t="s">
        <v>7</v>
      </c>
      <c r="B6" s="94"/>
      <c r="C6" s="9">
        <f>7659.9*D6*4</f>
        <v>233780.148</v>
      </c>
      <c r="D6" s="9">
        <v>7.63</v>
      </c>
    </row>
    <row r="7" spans="1:4" ht="75" customHeight="1">
      <c r="A7" s="10" t="s">
        <v>9</v>
      </c>
      <c r="B7" s="11" t="s">
        <v>214</v>
      </c>
      <c r="C7" s="8">
        <f>7659.9*D7*4</f>
        <v>49023.36</v>
      </c>
      <c r="D7" s="8">
        <v>1.6</v>
      </c>
    </row>
    <row r="8" spans="1:4" ht="21" customHeight="1" hidden="1">
      <c r="A8" s="12"/>
      <c r="B8" s="11" t="s">
        <v>85</v>
      </c>
      <c r="C8" s="8"/>
      <c r="D8" s="8"/>
    </row>
    <row r="9" spans="1:4" ht="18" customHeight="1">
      <c r="A9" s="12"/>
      <c r="B9" s="13" t="s">
        <v>125</v>
      </c>
      <c r="C9" s="8"/>
      <c r="D9" s="8"/>
    </row>
    <row r="10" spans="1:4" ht="18" customHeight="1">
      <c r="A10" s="12"/>
      <c r="B10" s="13" t="s">
        <v>141</v>
      </c>
      <c r="C10" s="8"/>
      <c r="D10" s="8"/>
    </row>
    <row r="11" spans="1:4" ht="18" customHeight="1">
      <c r="A11" s="12"/>
      <c r="B11" s="13" t="s">
        <v>147</v>
      </c>
      <c r="C11" s="8"/>
      <c r="D11" s="8"/>
    </row>
    <row r="12" spans="1:4" ht="18" customHeight="1">
      <c r="A12" s="12"/>
      <c r="B12" s="13" t="s">
        <v>190</v>
      </c>
      <c r="C12" s="8"/>
      <c r="D12" s="8"/>
    </row>
    <row r="13" spans="1:4" ht="18" customHeight="1">
      <c r="A13" s="12"/>
      <c r="B13" s="13" t="s">
        <v>159</v>
      </c>
      <c r="C13" s="8"/>
      <c r="D13" s="8"/>
    </row>
    <row r="14" spans="1:4" ht="18" customHeight="1">
      <c r="A14" s="12"/>
      <c r="B14" s="13" t="s">
        <v>146</v>
      </c>
      <c r="C14" s="8"/>
      <c r="D14" s="8"/>
    </row>
    <row r="15" spans="1:4" ht="18" customHeight="1">
      <c r="A15" s="12" t="s">
        <v>161</v>
      </c>
      <c r="B15" s="14" t="s">
        <v>118</v>
      </c>
      <c r="C15" s="15"/>
      <c r="D15" s="8"/>
    </row>
    <row r="16" spans="1:4" ht="18" customHeight="1">
      <c r="A16" s="12"/>
      <c r="B16" s="14" t="s">
        <v>150</v>
      </c>
      <c r="C16" s="10">
        <v>2</v>
      </c>
      <c r="D16" s="8"/>
    </row>
    <row r="17" spans="1:4" ht="18" customHeight="1">
      <c r="A17" s="12"/>
      <c r="B17" s="13" t="s">
        <v>120</v>
      </c>
      <c r="C17" s="16"/>
      <c r="D17" s="8"/>
    </row>
    <row r="18" spans="1:4" ht="18" customHeight="1">
      <c r="A18" s="12" t="s">
        <v>162</v>
      </c>
      <c r="B18" s="14" t="s">
        <v>121</v>
      </c>
      <c r="C18" s="15"/>
      <c r="D18" s="8"/>
    </row>
    <row r="19" spans="1:4" ht="18" customHeight="1">
      <c r="A19" s="12"/>
      <c r="B19" s="14" t="s">
        <v>150</v>
      </c>
      <c r="C19" s="17">
        <v>96</v>
      </c>
      <c r="D19" s="8"/>
    </row>
    <row r="20" spans="1:4" ht="18" customHeight="1">
      <c r="A20" s="12"/>
      <c r="B20" s="13" t="s">
        <v>123</v>
      </c>
      <c r="C20" s="16"/>
      <c r="D20" s="8"/>
    </row>
    <row r="21" spans="1:4" ht="18" customHeight="1">
      <c r="A21" s="12"/>
      <c r="B21" s="13" t="s">
        <v>124</v>
      </c>
      <c r="C21" s="16"/>
      <c r="D21" s="8"/>
    </row>
    <row r="22" spans="1:4" ht="18" customHeight="1">
      <c r="A22" s="12" t="s">
        <v>163</v>
      </c>
      <c r="B22" s="14" t="s">
        <v>126</v>
      </c>
      <c r="C22" s="6"/>
      <c r="D22" s="8"/>
    </row>
    <row r="23" spans="1:4" ht="18" customHeight="1">
      <c r="A23" s="12"/>
      <c r="B23" s="14" t="s">
        <v>150</v>
      </c>
      <c r="C23" s="17">
        <v>96</v>
      </c>
      <c r="D23" s="8"/>
    </row>
    <row r="24" spans="1:4" ht="18" customHeight="1">
      <c r="A24" s="12"/>
      <c r="B24" s="13" t="s">
        <v>127</v>
      </c>
      <c r="C24" s="16"/>
      <c r="D24" s="8"/>
    </row>
    <row r="25" spans="1:4" ht="18" customHeight="1">
      <c r="A25" s="12"/>
      <c r="B25" s="13" t="s">
        <v>160</v>
      </c>
      <c r="C25" s="16"/>
      <c r="D25" s="8"/>
    </row>
    <row r="26" spans="1:4" ht="18" customHeight="1">
      <c r="A26" s="12"/>
      <c r="B26" s="13" t="s">
        <v>129</v>
      </c>
      <c r="C26" s="16"/>
      <c r="D26" s="8"/>
    </row>
    <row r="27" spans="1:4" ht="20.25" customHeight="1">
      <c r="A27" s="12"/>
      <c r="B27" s="13" t="s">
        <v>191</v>
      </c>
      <c r="C27" s="16"/>
      <c r="D27" s="8"/>
    </row>
    <row r="28" spans="1:4" ht="18" customHeight="1">
      <c r="A28" s="12"/>
      <c r="B28" s="13" t="s">
        <v>189</v>
      </c>
      <c r="C28" s="16"/>
      <c r="D28" s="8"/>
    </row>
    <row r="29" spans="1:4" ht="18" customHeight="1">
      <c r="A29" s="12"/>
      <c r="B29" s="13" t="s">
        <v>188</v>
      </c>
      <c r="C29" s="16"/>
      <c r="D29" s="8"/>
    </row>
    <row r="30" spans="1:4" ht="18" customHeight="1">
      <c r="A30" s="12"/>
      <c r="B30" s="13" t="s">
        <v>187</v>
      </c>
      <c r="C30" s="16"/>
      <c r="D30" s="8"/>
    </row>
    <row r="31" spans="1:4" ht="18" customHeight="1">
      <c r="A31" s="12" t="s">
        <v>164</v>
      </c>
      <c r="B31" s="14" t="s">
        <v>130</v>
      </c>
      <c r="C31" s="6"/>
      <c r="D31" s="8"/>
    </row>
    <row r="32" spans="1:4" ht="18" customHeight="1">
      <c r="A32" s="10"/>
      <c r="B32" s="14" t="s">
        <v>150</v>
      </c>
      <c r="C32" s="17">
        <v>8</v>
      </c>
      <c r="D32" s="8"/>
    </row>
    <row r="33" spans="1:4" ht="18" customHeight="1">
      <c r="A33" s="12"/>
      <c r="B33" s="13" t="s">
        <v>131</v>
      </c>
      <c r="C33" s="8"/>
      <c r="D33" s="8"/>
    </row>
    <row r="34" spans="1:4" ht="18" customHeight="1">
      <c r="A34" s="12"/>
      <c r="B34" s="13" t="s">
        <v>132</v>
      </c>
      <c r="C34" s="8"/>
      <c r="D34" s="8"/>
    </row>
    <row r="35" spans="1:4" ht="18" customHeight="1">
      <c r="A35" s="12"/>
      <c r="B35" s="13" t="s">
        <v>148</v>
      </c>
      <c r="C35" s="8"/>
      <c r="D35" s="8"/>
    </row>
    <row r="36" spans="1:4" ht="18" customHeight="1">
      <c r="A36" s="12"/>
      <c r="B36" s="13" t="s">
        <v>149</v>
      </c>
      <c r="C36" s="8"/>
      <c r="D36" s="8"/>
    </row>
    <row r="37" spans="1:4" ht="47.25" customHeight="1">
      <c r="A37" s="10" t="s">
        <v>11</v>
      </c>
      <c r="B37" s="11" t="s">
        <v>10</v>
      </c>
      <c r="C37" s="8">
        <f>7659.9*D37*4</f>
        <v>26043.66</v>
      </c>
      <c r="D37" s="8">
        <v>0.85</v>
      </c>
    </row>
    <row r="38" spans="1:4" ht="33" customHeight="1">
      <c r="A38" s="10" t="s">
        <v>14</v>
      </c>
      <c r="B38" s="18" t="s">
        <v>19</v>
      </c>
      <c r="C38" s="8"/>
      <c r="D38" s="8"/>
    </row>
    <row r="39" spans="1:4" ht="20.25" customHeight="1">
      <c r="A39" s="12" t="s">
        <v>51</v>
      </c>
      <c r="B39" s="13" t="s">
        <v>12</v>
      </c>
      <c r="C39" s="8">
        <f>C40+C41</f>
        <v>32075.072200788585</v>
      </c>
      <c r="D39" s="8">
        <f>D40+D41</f>
        <v>1.04685022653</v>
      </c>
    </row>
    <row r="40" spans="1:4" ht="20.25" customHeight="1" hidden="1">
      <c r="A40" s="12"/>
      <c r="B40" s="13" t="s">
        <v>15</v>
      </c>
      <c r="C40" s="8">
        <f>7659.9*D40*4</f>
        <v>30706.652558548798</v>
      </c>
      <c r="D40" s="8">
        <v>1.002188428</v>
      </c>
    </row>
    <row r="41" spans="1:4" ht="20.25" customHeight="1" hidden="1">
      <c r="A41" s="12"/>
      <c r="B41" s="13" t="s">
        <v>59</v>
      </c>
      <c r="C41" s="8">
        <f>7659.9*D41*4</f>
        <v>1368.419642239788</v>
      </c>
      <c r="D41" s="8">
        <v>0.04466179853</v>
      </c>
    </row>
    <row r="42" spans="1:4" ht="20.25" customHeight="1">
      <c r="A42" s="12" t="s">
        <v>52</v>
      </c>
      <c r="B42" s="19" t="s">
        <v>13</v>
      </c>
      <c r="C42" s="8">
        <f>C45+C44+C43</f>
        <v>44071.0886829456</v>
      </c>
      <c r="D42" s="8">
        <f>D45+D44+D43</f>
        <v>1.438370236</v>
      </c>
    </row>
    <row r="43" spans="1:4" ht="20.25" customHeight="1" hidden="1">
      <c r="A43" s="12"/>
      <c r="B43" s="13" t="s">
        <v>16</v>
      </c>
      <c r="C43" s="8">
        <f>7659.9*D43*4</f>
        <v>40895.2941429456</v>
      </c>
      <c r="D43" s="8">
        <v>1.334720236</v>
      </c>
    </row>
    <row r="44" spans="1:4" ht="20.25" customHeight="1" hidden="1">
      <c r="A44" s="12"/>
      <c r="B44" s="13" t="s">
        <v>59</v>
      </c>
      <c r="C44" s="8">
        <f>7659.9*D44*4</f>
        <v>2256.6065399999998</v>
      </c>
      <c r="D44" s="8">
        <v>0.07365</v>
      </c>
    </row>
    <row r="45" spans="1:4" ht="20.25" customHeight="1" hidden="1">
      <c r="A45" s="12"/>
      <c r="B45" s="13" t="s">
        <v>115</v>
      </c>
      <c r="C45" s="8">
        <f>7659.9*D45*4</f>
        <v>919.1879999999999</v>
      </c>
      <c r="D45" s="8">
        <v>0.03</v>
      </c>
    </row>
    <row r="46" spans="1:4" ht="30.75" customHeight="1">
      <c r="A46" s="12" t="s">
        <v>53</v>
      </c>
      <c r="B46" s="13" t="s">
        <v>30</v>
      </c>
      <c r="C46" s="8"/>
      <c r="D46" s="8"/>
    </row>
    <row r="47" spans="1:4" ht="124.5" customHeight="1">
      <c r="A47" s="10" t="s">
        <v>2</v>
      </c>
      <c r="B47" s="14" t="s">
        <v>213</v>
      </c>
      <c r="C47" s="8">
        <f aca="true" t="shared" si="0" ref="C47:C52">7659.9*D47*4</f>
        <v>28053.618717793895</v>
      </c>
      <c r="D47" s="8">
        <v>0.91560003126</v>
      </c>
    </row>
    <row r="48" spans="1:4" ht="17.25" customHeight="1">
      <c r="A48" s="10" t="s">
        <v>3</v>
      </c>
      <c r="B48" s="14" t="s">
        <v>61</v>
      </c>
      <c r="C48" s="8">
        <f t="shared" si="0"/>
        <v>1072.3553604</v>
      </c>
      <c r="D48" s="8">
        <v>0.034999</v>
      </c>
    </row>
    <row r="49" spans="1:4" ht="28.5">
      <c r="A49" s="10" t="s">
        <v>4</v>
      </c>
      <c r="B49" s="14" t="s">
        <v>31</v>
      </c>
      <c r="C49" s="8">
        <f t="shared" si="0"/>
        <v>4289.544</v>
      </c>
      <c r="D49" s="8">
        <v>0.14</v>
      </c>
    </row>
    <row r="50" spans="1:4" ht="28.5">
      <c r="A50" s="10" t="s">
        <v>5</v>
      </c>
      <c r="B50" s="14" t="s">
        <v>32</v>
      </c>
      <c r="C50" s="8">
        <f t="shared" si="0"/>
        <v>12868.632</v>
      </c>
      <c r="D50" s="8">
        <v>0.42</v>
      </c>
    </row>
    <row r="51" spans="1:4" ht="28.5">
      <c r="A51" s="10" t="s">
        <v>6</v>
      </c>
      <c r="B51" s="14" t="s">
        <v>33</v>
      </c>
      <c r="C51" s="8">
        <f t="shared" si="0"/>
        <v>17464.571999999996</v>
      </c>
      <c r="D51" s="8">
        <v>0.57</v>
      </c>
    </row>
    <row r="52" spans="1:4" ht="15" customHeight="1">
      <c r="A52" s="10" t="s">
        <v>17</v>
      </c>
      <c r="B52" s="14" t="s">
        <v>21</v>
      </c>
      <c r="C52" s="8">
        <f t="shared" si="0"/>
        <v>18759.710026354533</v>
      </c>
      <c r="D52" s="8">
        <v>0.61227006966</v>
      </c>
    </row>
    <row r="53" spans="1:4" ht="15.75">
      <c r="A53" s="90" t="s">
        <v>42</v>
      </c>
      <c r="B53" s="90"/>
      <c r="C53" s="9">
        <v>233780.15</v>
      </c>
      <c r="D53" s="9">
        <f>D7+D37+D40+D41+D43+D44+D45+D47+D48+D49+D50+D51+D52</f>
        <v>7.6280895634500006</v>
      </c>
    </row>
    <row r="54" spans="1:4" ht="15.75">
      <c r="A54" s="87" t="s">
        <v>40</v>
      </c>
      <c r="B54" s="87"/>
      <c r="C54" s="9">
        <f>D54*7659.9*4</f>
        <v>41976.252</v>
      </c>
      <c r="D54" s="9">
        <v>1.37</v>
      </c>
    </row>
    <row r="55" spans="1:4" ht="15.75">
      <c r="A55" s="87" t="s">
        <v>41</v>
      </c>
      <c r="B55" s="87"/>
      <c r="C55" s="9">
        <f>SUM(C53:C54)</f>
        <v>275756.402</v>
      </c>
      <c r="D55" s="9">
        <f>SUM(D53:D54)</f>
        <v>8.998089563450002</v>
      </c>
    </row>
    <row r="56" spans="1:4" s="2" customFormat="1" ht="48.75" customHeight="1">
      <c r="A56" s="20" t="s">
        <v>1</v>
      </c>
      <c r="B56" s="7" t="s">
        <v>0</v>
      </c>
      <c r="C56" s="8" t="s">
        <v>145</v>
      </c>
      <c r="D56" s="8" t="s">
        <v>58</v>
      </c>
    </row>
    <row r="57" spans="1:4" ht="18" customHeight="1">
      <c r="A57" s="88" t="s">
        <v>8</v>
      </c>
      <c r="B57" s="88"/>
      <c r="C57" s="8"/>
      <c r="D57" s="8"/>
    </row>
    <row r="58" spans="1:4" ht="30.75" customHeight="1">
      <c r="A58" s="10" t="s">
        <v>9</v>
      </c>
      <c r="B58" s="14" t="s">
        <v>211</v>
      </c>
      <c r="C58" s="8">
        <v>18135.6</v>
      </c>
      <c r="D58" s="8">
        <v>0.57</v>
      </c>
    </row>
    <row r="59" spans="1:4" ht="142.5" customHeight="1">
      <c r="A59" s="10" t="s">
        <v>20</v>
      </c>
      <c r="B59" s="14" t="s">
        <v>212</v>
      </c>
      <c r="C59" s="21">
        <v>60800</v>
      </c>
      <c r="D59" s="8">
        <v>48.95</v>
      </c>
    </row>
    <row r="60" spans="1:4" ht="45" customHeight="1">
      <c r="A60" s="10" t="s">
        <v>14</v>
      </c>
      <c r="B60" s="14" t="s">
        <v>84</v>
      </c>
      <c r="C60" s="8">
        <f>7659.9*D60*4</f>
        <v>24205.284</v>
      </c>
      <c r="D60" s="8">
        <v>0.79</v>
      </c>
    </row>
    <row r="61" spans="1:4" ht="41.25">
      <c r="A61" s="10" t="s">
        <v>2</v>
      </c>
      <c r="B61" s="14" t="s">
        <v>252</v>
      </c>
      <c r="C61" s="8">
        <f>178*D61*12</f>
        <v>43659.840000000004</v>
      </c>
      <c r="D61" s="8">
        <v>20.44</v>
      </c>
    </row>
    <row r="62" spans="1:4" ht="54">
      <c r="A62" s="10" t="s">
        <v>3</v>
      </c>
      <c r="B62" s="14" t="s">
        <v>83</v>
      </c>
      <c r="C62" s="8">
        <f>7659.9*D62*4</f>
        <v>3063.96</v>
      </c>
      <c r="D62" s="8">
        <v>0.1</v>
      </c>
    </row>
    <row r="63" spans="1:4" s="23" customFormat="1" ht="20.25" customHeight="1">
      <c r="A63" s="87" t="s">
        <v>41</v>
      </c>
      <c r="B63" s="87"/>
      <c r="C63" s="9">
        <f>SUM(C58:C62)</f>
        <v>149864.684</v>
      </c>
      <c r="D63" s="22"/>
    </row>
    <row r="64" spans="1:4" ht="42" customHeight="1" hidden="1">
      <c r="A64" s="89" t="s">
        <v>109</v>
      </c>
      <c r="B64" s="89"/>
      <c r="C64" s="89"/>
      <c r="D64" s="89"/>
    </row>
    <row r="65" spans="1:4" ht="15.75" customHeight="1" hidden="1">
      <c r="A65" s="24" t="s">
        <v>102</v>
      </c>
      <c r="B65" s="13"/>
      <c r="C65" s="13"/>
      <c r="D65" s="25"/>
    </row>
    <row r="66" spans="1:4" ht="31.5" hidden="1">
      <c r="A66" s="26" t="s">
        <v>9</v>
      </c>
      <c r="B66" s="14" t="s">
        <v>100</v>
      </c>
      <c r="C66" s="13"/>
      <c r="D66" s="25"/>
    </row>
    <row r="67" spans="1:4" ht="31.5" hidden="1">
      <c r="A67" s="7"/>
      <c r="B67" s="13" t="s">
        <v>106</v>
      </c>
      <c r="C67" s="27">
        <v>2919.5</v>
      </c>
      <c r="D67" s="25"/>
    </row>
    <row r="68" spans="1:4" ht="15.75" hidden="1">
      <c r="A68" s="7"/>
      <c r="B68" s="13" t="s">
        <v>107</v>
      </c>
      <c r="C68" s="27">
        <v>396</v>
      </c>
      <c r="D68" s="25"/>
    </row>
    <row r="69" spans="1:4" ht="15.75" hidden="1">
      <c r="A69" s="7"/>
      <c r="B69" s="13" t="s">
        <v>111</v>
      </c>
      <c r="C69" s="27">
        <v>56</v>
      </c>
      <c r="D69" s="25"/>
    </row>
    <row r="70" spans="1:4" ht="15.75" hidden="1">
      <c r="A70" s="7"/>
      <c r="B70" s="13" t="s">
        <v>108</v>
      </c>
      <c r="C70" s="27">
        <v>120</v>
      </c>
      <c r="D70" s="25"/>
    </row>
    <row r="71" spans="1:4" ht="15.75" hidden="1">
      <c r="A71" s="7"/>
      <c r="B71" s="13" t="s">
        <v>110</v>
      </c>
      <c r="C71" s="27">
        <v>351.45</v>
      </c>
      <c r="D71" s="25"/>
    </row>
    <row r="72" spans="1:4" ht="15.75" hidden="1">
      <c r="A72" s="26" t="s">
        <v>20</v>
      </c>
      <c r="B72" s="14" t="s">
        <v>101</v>
      </c>
      <c r="C72" s="27"/>
      <c r="D72" s="8"/>
    </row>
    <row r="73" spans="1:4" ht="15.75" hidden="1">
      <c r="A73" s="13"/>
      <c r="B73" s="13" t="s">
        <v>112</v>
      </c>
      <c r="C73" s="27">
        <v>2928.8</v>
      </c>
      <c r="D73" s="8"/>
    </row>
    <row r="74" spans="1:4" ht="15.75" hidden="1">
      <c r="A74" s="13"/>
      <c r="B74" s="13" t="s">
        <v>113</v>
      </c>
      <c r="C74" s="27">
        <v>570</v>
      </c>
      <c r="D74" s="8"/>
    </row>
    <row r="75" spans="1:4" ht="15.75" hidden="1">
      <c r="A75" s="13"/>
      <c r="B75" s="14" t="s">
        <v>114</v>
      </c>
      <c r="C75" s="26">
        <f>SUM(C67:C74)</f>
        <v>7341.75</v>
      </c>
      <c r="D75" s="8"/>
    </row>
    <row r="76" spans="1:4" ht="21" customHeight="1">
      <c r="A76" s="84" t="s">
        <v>206</v>
      </c>
      <c r="B76" s="85"/>
      <c r="C76" s="85"/>
      <c r="D76" s="85"/>
    </row>
    <row r="77" spans="1:4" ht="21" customHeight="1">
      <c r="A77" s="86" t="s">
        <v>203</v>
      </c>
      <c r="B77" s="86"/>
      <c r="C77" s="8">
        <v>109462.76</v>
      </c>
      <c r="D77" s="22"/>
    </row>
    <row r="78" spans="1:4" ht="21" customHeight="1">
      <c r="A78" s="86" t="s">
        <v>204</v>
      </c>
      <c r="B78" s="86"/>
      <c r="C78" s="8">
        <v>97.9</v>
      </c>
      <c r="D78" s="22"/>
    </row>
    <row r="79" spans="1:4" ht="21" customHeight="1">
      <c r="A79" s="86" t="s">
        <v>205</v>
      </c>
      <c r="B79" s="86"/>
      <c r="C79" s="8">
        <v>7079.89</v>
      </c>
      <c r="D79" s="22"/>
    </row>
    <row r="80" spans="1:4" ht="21" customHeight="1">
      <c r="A80" s="83" t="s">
        <v>200</v>
      </c>
      <c r="B80" s="83"/>
      <c r="C80" s="8">
        <v>154487.98</v>
      </c>
      <c r="D80" s="22"/>
    </row>
    <row r="81" spans="1:4" ht="21" customHeight="1">
      <c r="A81" s="83" t="s">
        <v>201</v>
      </c>
      <c r="B81" s="83"/>
      <c r="C81" s="8">
        <v>62942.44</v>
      </c>
      <c r="D81" s="22"/>
    </row>
    <row r="82" spans="1:4" ht="21" customHeight="1">
      <c r="A82" s="83" t="s">
        <v>202</v>
      </c>
      <c r="B82" s="83"/>
      <c r="C82" s="8">
        <v>21880.16</v>
      </c>
      <c r="D82" s="22"/>
    </row>
    <row r="83" spans="1:4" ht="21" customHeight="1">
      <c r="A83" s="82" t="s">
        <v>167</v>
      </c>
      <c r="B83" s="82"/>
      <c r="C83" s="9">
        <f>SUM(C77:C82)</f>
        <v>355951.13</v>
      </c>
      <c r="D83" s="22"/>
    </row>
    <row r="84" spans="1:4" ht="21" customHeight="1">
      <c r="A84" s="28"/>
      <c r="B84" s="28"/>
      <c r="C84" s="29"/>
      <c r="D84" s="30"/>
    </row>
    <row r="85" spans="1:4" ht="21" customHeight="1">
      <c r="A85" s="31" t="s">
        <v>208</v>
      </c>
      <c r="B85" s="28"/>
      <c r="C85" s="29"/>
      <c r="D85" s="30"/>
    </row>
    <row r="86" spans="1:4" ht="21" customHeight="1">
      <c r="A86" s="83" t="s">
        <v>199</v>
      </c>
      <c r="B86" s="83"/>
      <c r="C86" s="8">
        <v>2163.2</v>
      </c>
      <c r="D86" s="22"/>
    </row>
    <row r="87" spans="1:4" ht="21" customHeight="1">
      <c r="A87" s="32"/>
      <c r="B87" s="32"/>
      <c r="C87" s="33"/>
      <c r="D87" s="30"/>
    </row>
    <row r="88" spans="1:4" ht="15.75">
      <c r="A88" s="34"/>
      <c r="B88" s="35"/>
      <c r="C88" s="36"/>
      <c r="D88" s="37"/>
    </row>
    <row r="89" spans="1:4" ht="18.75">
      <c r="A89" s="38" t="s">
        <v>168</v>
      </c>
      <c r="B89" s="39"/>
      <c r="C89" s="40" t="s">
        <v>169</v>
      </c>
      <c r="D89" s="30"/>
    </row>
    <row r="90" spans="1:4" ht="18.75">
      <c r="A90" s="38"/>
      <c r="B90" s="39"/>
      <c r="C90" s="41"/>
      <c r="D90" s="30"/>
    </row>
    <row r="91" spans="1:4" ht="18.75">
      <c r="A91" s="42"/>
      <c r="B91" s="39"/>
      <c r="C91" s="41"/>
      <c r="D91" s="30"/>
    </row>
    <row r="92" spans="1:4" ht="18.75">
      <c r="A92" s="38" t="s">
        <v>170</v>
      </c>
      <c r="B92" s="39"/>
      <c r="C92" s="43" t="s">
        <v>171</v>
      </c>
      <c r="D92" s="30"/>
    </row>
    <row r="93" spans="1:4" ht="15.75">
      <c r="A93" s="31"/>
      <c r="B93" s="31"/>
      <c r="C93" s="29"/>
      <c r="D93" s="30"/>
    </row>
    <row r="94" spans="1:4" ht="15.75">
      <c r="A94" s="34"/>
      <c r="B94" s="35"/>
      <c r="C94" s="36"/>
      <c r="D94" s="37"/>
    </row>
  </sheetData>
  <sheetProtection selectLockedCells="1" selectUnlockedCells="1"/>
  <mergeCells count="19">
    <mergeCell ref="A53:B53"/>
    <mergeCell ref="A2:D2"/>
    <mergeCell ref="A3:B3"/>
    <mergeCell ref="A4:B4"/>
    <mergeCell ref="A6:B6"/>
    <mergeCell ref="A54:B54"/>
    <mergeCell ref="A55:B55"/>
    <mergeCell ref="A57:B57"/>
    <mergeCell ref="A63:B63"/>
    <mergeCell ref="A64:D64"/>
    <mergeCell ref="A81:B81"/>
    <mergeCell ref="A82:B82"/>
    <mergeCell ref="A83:B83"/>
    <mergeCell ref="A86:B86"/>
    <mergeCell ref="A76:D76"/>
    <mergeCell ref="A77:B77"/>
    <mergeCell ref="A78:B78"/>
    <mergeCell ref="A79:B79"/>
    <mergeCell ref="A80:B80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76" r:id="rId1"/>
  <rowBreaks count="1" manualBreakCount="1"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SheetLayoutView="100" zoomScalePageLayoutView="0" workbookViewId="0" topLeftCell="A28">
      <selection activeCell="A28" sqref="A1:IV16384"/>
    </sheetView>
  </sheetViews>
  <sheetFormatPr defaultColWidth="9.140625" defaultRowHeight="15"/>
  <cols>
    <col min="1" max="1" width="4.57421875" style="44" customWidth="1"/>
    <col min="2" max="2" width="101.421875" style="45" customWidth="1"/>
    <col min="3" max="3" width="18.57421875" style="6" customWidth="1"/>
    <col min="4" max="4" width="17.421875" style="6" customWidth="1"/>
    <col min="5" max="16384" width="9.140625" style="15" customWidth="1"/>
  </cols>
  <sheetData>
    <row r="1" ht="20.25" customHeight="1">
      <c r="D1" s="46"/>
    </row>
    <row r="2" spans="1:4" ht="57" customHeight="1">
      <c r="A2" s="95" t="s">
        <v>166</v>
      </c>
      <c r="B2" s="95"/>
      <c r="C2" s="95"/>
      <c r="D2" s="95"/>
    </row>
    <row r="3" spans="1:4" s="45" customFormat="1" ht="15.75">
      <c r="A3" s="92" t="s">
        <v>23</v>
      </c>
      <c r="B3" s="92"/>
      <c r="C3" s="6"/>
      <c r="D3" s="6"/>
    </row>
    <row r="4" spans="1:4" s="45" customFormat="1" ht="15.75">
      <c r="A4" s="92" t="s">
        <v>22</v>
      </c>
      <c r="B4" s="92"/>
      <c r="C4" s="6"/>
      <c r="D4" s="6"/>
    </row>
    <row r="6" spans="1:4" s="45" customFormat="1" ht="48.75" customHeight="1">
      <c r="A6" s="7" t="s">
        <v>1</v>
      </c>
      <c r="B6" s="7" t="s">
        <v>0</v>
      </c>
      <c r="C6" s="8" t="s">
        <v>38</v>
      </c>
      <c r="D6" s="8" t="s">
        <v>39</v>
      </c>
    </row>
    <row r="7" spans="1:4" ht="35.25" customHeight="1">
      <c r="A7" s="88" t="s">
        <v>7</v>
      </c>
      <c r="B7" s="88"/>
      <c r="C7" s="9">
        <f>7829.8*D7*12</f>
        <v>716896.488</v>
      </c>
      <c r="D7" s="9">
        <v>7.63</v>
      </c>
    </row>
    <row r="8" spans="1:4" ht="62.25" customHeight="1">
      <c r="A8" s="10" t="s">
        <v>9</v>
      </c>
      <c r="B8" s="11" t="s">
        <v>193</v>
      </c>
      <c r="C8" s="8">
        <f aca="true" t="shared" si="0" ref="C8:C14">7829.8*D8*12</f>
        <v>176640.288</v>
      </c>
      <c r="D8" s="8">
        <v>1.88</v>
      </c>
    </row>
    <row r="9" spans="1:4" ht="15.75" hidden="1">
      <c r="A9" s="10"/>
      <c r="B9" s="11" t="s">
        <v>85</v>
      </c>
      <c r="C9" s="8">
        <f t="shared" si="0"/>
        <v>26308.128</v>
      </c>
      <c r="D9" s="8">
        <v>0.28</v>
      </c>
    </row>
    <row r="10" spans="1:4" ht="21" customHeight="1" hidden="1">
      <c r="A10" s="12"/>
      <c r="B10" s="13" t="s">
        <v>92</v>
      </c>
      <c r="C10" s="8">
        <f t="shared" si="0"/>
        <v>482.00248799999997</v>
      </c>
      <c r="D10" s="8">
        <v>0.00513</v>
      </c>
    </row>
    <row r="11" spans="1:4" ht="21" customHeight="1" hidden="1">
      <c r="A11" s="12"/>
      <c r="B11" s="47" t="s">
        <v>93</v>
      </c>
      <c r="C11" s="8">
        <f t="shared" si="0"/>
        <v>1913.9999990947442</v>
      </c>
      <c r="D11" s="8">
        <v>0.02037089069</v>
      </c>
    </row>
    <row r="12" spans="1:4" ht="21" customHeight="1" hidden="1">
      <c r="A12" s="12"/>
      <c r="B12" s="13" t="s">
        <v>94</v>
      </c>
      <c r="C12" s="8">
        <f t="shared" si="0"/>
        <v>5279.99999993268</v>
      </c>
      <c r="D12" s="8">
        <v>0.05619556055</v>
      </c>
    </row>
    <row r="13" spans="1:4" ht="21" customHeight="1" hidden="1">
      <c r="A13" s="12"/>
      <c r="B13" s="13" t="s">
        <v>95</v>
      </c>
      <c r="C13" s="8">
        <f t="shared" si="0"/>
        <v>1499.999999649888</v>
      </c>
      <c r="D13" s="8">
        <v>0.01596464788</v>
      </c>
    </row>
    <row r="14" spans="1:4" ht="21" customHeight="1" hidden="1">
      <c r="A14" s="12"/>
      <c r="B14" s="13" t="s">
        <v>88</v>
      </c>
      <c r="C14" s="8">
        <f t="shared" si="0"/>
        <v>1199.9982799200002</v>
      </c>
      <c r="D14" s="8">
        <v>0.0127717</v>
      </c>
    </row>
    <row r="15" spans="1:4" ht="21" customHeight="1" hidden="1">
      <c r="A15" s="12"/>
      <c r="B15" s="13" t="s">
        <v>89</v>
      </c>
      <c r="C15" s="8">
        <f>7829.8*D15*12</f>
        <v>1103.999999772384</v>
      </c>
      <c r="D15" s="8">
        <v>0.01174998084</v>
      </c>
    </row>
    <row r="16" spans="1:4" ht="21" customHeight="1" hidden="1">
      <c r="A16" s="12"/>
      <c r="B16" s="13" t="s">
        <v>96</v>
      </c>
      <c r="C16" s="8">
        <f>7829.8*D16*12</f>
        <v>439.99999913311206</v>
      </c>
      <c r="D16" s="25">
        <v>0.00468296337</v>
      </c>
    </row>
    <row r="17" spans="1:4" ht="21" customHeight="1" hidden="1">
      <c r="A17" s="12"/>
      <c r="B17" s="13" t="s">
        <v>90</v>
      </c>
      <c r="C17" s="8">
        <f>7829.8*D17*12</f>
        <v>3999.9999946816797</v>
      </c>
      <c r="D17" s="8">
        <v>0.0425723943</v>
      </c>
    </row>
    <row r="18" spans="1:4" ht="21" customHeight="1" hidden="1">
      <c r="A18" s="12"/>
      <c r="B18" s="13" t="s">
        <v>91</v>
      </c>
      <c r="C18" s="8">
        <f>7829.8*D18*12</f>
        <v>10335.336</v>
      </c>
      <c r="D18" s="8">
        <v>0.11</v>
      </c>
    </row>
    <row r="19" spans="1:4" ht="93.75" customHeight="1">
      <c r="A19" s="13" t="s">
        <v>161</v>
      </c>
      <c r="B19" s="48" t="s">
        <v>182</v>
      </c>
      <c r="C19" s="8"/>
      <c r="D19" s="8"/>
    </row>
    <row r="20" spans="1:4" ht="20.25" customHeight="1">
      <c r="A20" s="13"/>
      <c r="B20" s="13" t="s">
        <v>152</v>
      </c>
      <c r="C20" s="8"/>
      <c r="D20" s="8"/>
    </row>
    <row r="21" spans="1:4" ht="20.25" customHeight="1">
      <c r="A21" s="13"/>
      <c r="B21" s="13" t="s">
        <v>154</v>
      </c>
      <c r="C21" s="8"/>
      <c r="D21" s="8"/>
    </row>
    <row r="22" spans="1:4" ht="20.25" customHeight="1">
      <c r="A22" s="13"/>
      <c r="B22" s="13" t="s">
        <v>139</v>
      </c>
      <c r="C22" s="8"/>
      <c r="D22" s="8"/>
    </row>
    <row r="23" spans="1:4" ht="20.25" customHeight="1">
      <c r="A23" s="13"/>
      <c r="B23" s="13" t="s">
        <v>153</v>
      </c>
      <c r="C23" s="8"/>
      <c r="D23" s="8"/>
    </row>
    <row r="24" spans="1:4" ht="18.75" customHeight="1">
      <c r="A24" s="10" t="s">
        <v>9</v>
      </c>
      <c r="B24" s="14" t="s">
        <v>118</v>
      </c>
      <c r="C24" s="15"/>
      <c r="D24" s="8"/>
    </row>
    <row r="25" spans="1:4" ht="18.75" customHeight="1">
      <c r="A25" s="10"/>
      <c r="B25" s="14" t="s">
        <v>150</v>
      </c>
      <c r="C25" s="17">
        <v>3</v>
      </c>
      <c r="D25" s="8"/>
    </row>
    <row r="26" spans="1:4" ht="18.75" customHeight="1">
      <c r="A26" s="10"/>
      <c r="B26" s="13" t="s">
        <v>192</v>
      </c>
      <c r="C26" s="17"/>
      <c r="D26" s="8"/>
    </row>
    <row r="27" spans="1:4" ht="18.75" customHeight="1">
      <c r="A27" s="10"/>
      <c r="B27" s="13" t="s">
        <v>184</v>
      </c>
      <c r="C27" s="17"/>
      <c r="D27" s="8"/>
    </row>
    <row r="28" spans="1:4" ht="18.75" customHeight="1">
      <c r="A28" s="12"/>
      <c r="B28" s="13" t="s">
        <v>151</v>
      </c>
      <c r="C28" s="16"/>
      <c r="D28" s="8"/>
    </row>
    <row r="29" spans="1:4" ht="18.75" customHeight="1">
      <c r="A29" s="10" t="s">
        <v>20</v>
      </c>
      <c r="B29" s="14" t="s">
        <v>121</v>
      </c>
      <c r="C29" s="15"/>
      <c r="D29" s="8"/>
    </row>
    <row r="30" spans="1:4" ht="18.75" customHeight="1">
      <c r="A30" s="10"/>
      <c r="B30" s="14" t="s">
        <v>150</v>
      </c>
      <c r="C30" s="17">
        <v>330</v>
      </c>
      <c r="D30" s="8"/>
    </row>
    <row r="31" spans="1:4" ht="18.75" customHeight="1">
      <c r="A31" s="12"/>
      <c r="B31" s="13" t="s">
        <v>122</v>
      </c>
      <c r="C31" s="16"/>
      <c r="D31" s="8"/>
    </row>
    <row r="32" spans="1:4" ht="18.75" customHeight="1">
      <c r="A32" s="12"/>
      <c r="B32" s="13" t="s">
        <v>123</v>
      </c>
      <c r="C32" s="16"/>
      <c r="D32" s="8"/>
    </row>
    <row r="33" spans="1:4" ht="18.75" customHeight="1">
      <c r="A33" s="10" t="s">
        <v>14</v>
      </c>
      <c r="B33" s="14" t="s">
        <v>126</v>
      </c>
      <c r="C33" s="15"/>
      <c r="D33" s="8"/>
    </row>
    <row r="34" spans="1:4" ht="18.75" customHeight="1">
      <c r="A34" s="10"/>
      <c r="B34" s="14" t="s">
        <v>150</v>
      </c>
      <c r="C34" s="17">
        <v>196</v>
      </c>
      <c r="D34" s="8"/>
    </row>
    <row r="35" spans="1:4" ht="18.75" customHeight="1">
      <c r="A35" s="12"/>
      <c r="B35" s="13" t="s">
        <v>127</v>
      </c>
      <c r="C35" s="16"/>
      <c r="D35" s="8"/>
    </row>
    <row r="36" spans="1:4" ht="18.75" customHeight="1">
      <c r="A36" s="12"/>
      <c r="B36" s="13" t="s">
        <v>160</v>
      </c>
      <c r="C36" s="16"/>
      <c r="D36" s="8"/>
    </row>
    <row r="37" spans="1:4" ht="18.75" customHeight="1">
      <c r="A37" s="12"/>
      <c r="B37" s="13" t="s">
        <v>185</v>
      </c>
      <c r="C37" s="16"/>
      <c r="D37" s="8"/>
    </row>
    <row r="38" spans="1:4" ht="18.75" customHeight="1">
      <c r="A38" s="12"/>
      <c r="B38" s="13" t="s">
        <v>186</v>
      </c>
      <c r="C38" s="16"/>
      <c r="D38" s="8"/>
    </row>
    <row r="39" spans="1:4" ht="18.75" customHeight="1">
      <c r="A39" s="12"/>
      <c r="B39" s="13" t="s">
        <v>138</v>
      </c>
      <c r="C39" s="16"/>
      <c r="D39" s="8"/>
    </row>
    <row r="40" spans="1:4" ht="18.75" customHeight="1">
      <c r="A40" s="10" t="s">
        <v>2</v>
      </c>
      <c r="B40" s="14" t="s">
        <v>130</v>
      </c>
      <c r="C40" s="15"/>
      <c r="D40" s="8"/>
    </row>
    <row r="41" spans="1:4" ht="18.75" customHeight="1">
      <c r="A41" s="10"/>
      <c r="B41" s="14" t="s">
        <v>150</v>
      </c>
      <c r="C41" s="17">
        <v>24</v>
      </c>
      <c r="D41" s="8"/>
    </row>
    <row r="42" spans="1:4" ht="18.75" customHeight="1">
      <c r="A42" s="12"/>
      <c r="B42" s="13" t="s">
        <v>131</v>
      </c>
      <c r="C42" s="8"/>
      <c r="D42" s="8"/>
    </row>
    <row r="43" spans="1:4" ht="18.75" customHeight="1">
      <c r="A43" s="12"/>
      <c r="B43" s="13" t="s">
        <v>132</v>
      </c>
      <c r="C43" s="8"/>
      <c r="D43" s="8"/>
    </row>
    <row r="44" spans="1:4" ht="45.75" customHeight="1">
      <c r="A44" s="10" t="s">
        <v>11</v>
      </c>
      <c r="B44" s="11" t="s">
        <v>10</v>
      </c>
      <c r="C44" s="8">
        <f>7829.8*D44*12</f>
        <v>79863.95999999999</v>
      </c>
      <c r="D44" s="8">
        <v>0.85</v>
      </c>
    </row>
    <row r="45" spans="1:4" ht="31.5">
      <c r="A45" s="10" t="s">
        <v>14</v>
      </c>
      <c r="B45" s="18" t="s">
        <v>19</v>
      </c>
      <c r="C45" s="8"/>
      <c r="D45" s="8"/>
    </row>
    <row r="46" spans="1:4" ht="24.75" customHeight="1">
      <c r="A46" s="12" t="s">
        <v>51</v>
      </c>
      <c r="B46" s="13" t="s">
        <v>12</v>
      </c>
      <c r="C46" s="8">
        <f>C47+C48</f>
        <v>70468.2</v>
      </c>
      <c r="D46" s="8">
        <f>D47+D48</f>
        <v>0.75</v>
      </c>
    </row>
    <row r="47" spans="1:4" ht="21.75" customHeight="1" hidden="1">
      <c r="A47" s="12"/>
      <c r="B47" s="13" t="s">
        <v>15</v>
      </c>
      <c r="C47" s="8">
        <f>7829.8*D47*12</f>
        <v>66709.896</v>
      </c>
      <c r="D47" s="8">
        <v>0.71</v>
      </c>
    </row>
    <row r="48" spans="1:4" ht="21.75" customHeight="1" hidden="1">
      <c r="A48" s="12"/>
      <c r="B48" s="13" t="s">
        <v>59</v>
      </c>
      <c r="C48" s="8">
        <f>7829.8*D48*12</f>
        <v>3758.304</v>
      </c>
      <c r="D48" s="8">
        <v>0.04</v>
      </c>
    </row>
    <row r="49" spans="1:4" ht="21.75" customHeight="1">
      <c r="A49" s="12" t="s">
        <v>52</v>
      </c>
      <c r="B49" s="19" t="s">
        <v>13</v>
      </c>
      <c r="C49" s="8">
        <f>C50+C51+C52</f>
        <v>145634.28</v>
      </c>
      <c r="D49" s="8">
        <f>D50+D51+D52</f>
        <v>1.55</v>
      </c>
    </row>
    <row r="50" spans="1:4" ht="21.75" customHeight="1" hidden="1">
      <c r="A50" s="12"/>
      <c r="B50" s="13" t="s">
        <v>16</v>
      </c>
      <c r="C50" s="8">
        <f>7829.8*D50*12</f>
        <v>137178.096</v>
      </c>
      <c r="D50" s="8">
        <v>1.46</v>
      </c>
    </row>
    <row r="51" spans="1:4" ht="21.75" customHeight="1" hidden="1">
      <c r="A51" s="12"/>
      <c r="B51" s="13" t="s">
        <v>59</v>
      </c>
      <c r="C51" s="8">
        <f>7829.8*D51*12</f>
        <v>3758.304</v>
      </c>
      <c r="D51" s="8">
        <v>0.04</v>
      </c>
    </row>
    <row r="52" spans="1:4" ht="21" customHeight="1" hidden="1">
      <c r="A52" s="12"/>
      <c r="B52" s="13" t="s">
        <v>60</v>
      </c>
      <c r="C52" s="8">
        <f>7829.8*D52*12</f>
        <v>4697.88</v>
      </c>
      <c r="D52" s="8">
        <v>0.05</v>
      </c>
    </row>
    <row r="53" spans="1:4" ht="28.5">
      <c r="A53" s="12" t="s">
        <v>53</v>
      </c>
      <c r="B53" s="13" t="s">
        <v>30</v>
      </c>
      <c r="C53" s="8">
        <f aca="true" t="shared" si="1" ref="C53:C59">7829.8*D53*12</f>
        <v>1879.152</v>
      </c>
      <c r="D53" s="8">
        <v>0.02</v>
      </c>
    </row>
    <row r="54" spans="1:4" ht="96" customHeight="1">
      <c r="A54" s="10" t="s">
        <v>2</v>
      </c>
      <c r="B54" s="14" t="s">
        <v>62</v>
      </c>
      <c r="C54" s="8">
        <f t="shared" si="1"/>
        <v>86440.992</v>
      </c>
      <c r="D54" s="8">
        <v>0.92</v>
      </c>
    </row>
    <row r="55" spans="1:4" ht="21" customHeight="1">
      <c r="A55" s="10" t="s">
        <v>3</v>
      </c>
      <c r="B55" s="14" t="s">
        <v>61</v>
      </c>
      <c r="C55" s="8">
        <f t="shared" si="1"/>
        <v>3758.304</v>
      </c>
      <c r="D55" s="8">
        <v>0.04</v>
      </c>
    </row>
    <row r="56" spans="1:4" s="49" customFormat="1" ht="28.5">
      <c r="A56" s="10" t="s">
        <v>4</v>
      </c>
      <c r="B56" s="14" t="s">
        <v>31</v>
      </c>
      <c r="C56" s="8">
        <f t="shared" si="1"/>
        <v>25368.552000000003</v>
      </c>
      <c r="D56" s="8">
        <v>0.27</v>
      </c>
    </row>
    <row r="57" spans="1:4" ht="28.5">
      <c r="A57" s="10" t="s">
        <v>5</v>
      </c>
      <c r="B57" s="14" t="s">
        <v>32</v>
      </c>
      <c r="C57" s="8">
        <f t="shared" si="1"/>
        <v>34764.312</v>
      </c>
      <c r="D57" s="8">
        <v>0.37</v>
      </c>
    </row>
    <row r="58" spans="1:4" ht="28.5">
      <c r="A58" s="10" t="s">
        <v>6</v>
      </c>
      <c r="B58" s="14" t="s">
        <v>33</v>
      </c>
      <c r="C58" s="8">
        <f t="shared" si="1"/>
        <v>44160.072</v>
      </c>
      <c r="D58" s="8">
        <v>0.47</v>
      </c>
    </row>
    <row r="59" spans="1:4" ht="21" customHeight="1">
      <c r="A59" s="10" t="s">
        <v>17</v>
      </c>
      <c r="B59" s="14" t="s">
        <v>21</v>
      </c>
      <c r="C59" s="8">
        <f t="shared" si="1"/>
        <v>47918.376000000004</v>
      </c>
      <c r="D59" s="50">
        <v>0.51</v>
      </c>
    </row>
    <row r="60" spans="1:4" ht="18.75" customHeight="1">
      <c r="A60" s="90" t="s">
        <v>42</v>
      </c>
      <c r="B60" s="90"/>
      <c r="C60" s="9">
        <v>716896.49</v>
      </c>
      <c r="D60" s="9">
        <f>D8+D44+D47+D48+D50+D51+D52+D53+D54+D55+D56+D57+D58+D59</f>
        <v>7.629999999999999</v>
      </c>
    </row>
    <row r="61" spans="1:4" ht="18.75" customHeight="1">
      <c r="A61" s="87" t="s">
        <v>40</v>
      </c>
      <c r="B61" s="87"/>
      <c r="C61" s="9">
        <f>D61*7829.8*12</f>
        <v>128721.91200000001</v>
      </c>
      <c r="D61" s="9">
        <v>1.37</v>
      </c>
    </row>
    <row r="62" spans="1:4" ht="18.75" customHeight="1">
      <c r="A62" s="87" t="s">
        <v>41</v>
      </c>
      <c r="B62" s="87"/>
      <c r="C62" s="9">
        <f>SUM(C60:C61)</f>
        <v>845618.402</v>
      </c>
      <c r="D62" s="9">
        <f>SUM(D60:D61)</f>
        <v>9</v>
      </c>
    </row>
    <row r="63" spans="1:4" s="45" customFormat="1" ht="62.25" customHeight="1">
      <c r="A63" s="20" t="s">
        <v>1</v>
      </c>
      <c r="B63" s="7" t="s">
        <v>0</v>
      </c>
      <c r="C63" s="8" t="s">
        <v>57</v>
      </c>
      <c r="D63" s="8" t="s">
        <v>58</v>
      </c>
    </row>
    <row r="64" spans="1:4" ht="24" customHeight="1">
      <c r="A64" s="88" t="s">
        <v>8</v>
      </c>
      <c r="B64" s="88"/>
      <c r="C64" s="8"/>
      <c r="D64" s="8"/>
    </row>
    <row r="65" spans="1:4" ht="33.75" customHeight="1">
      <c r="A65" s="10" t="s">
        <v>9</v>
      </c>
      <c r="B65" s="14" t="s">
        <v>81</v>
      </c>
      <c r="C65" s="8">
        <v>69839.45</v>
      </c>
      <c r="D65" s="8">
        <v>0.57</v>
      </c>
    </row>
    <row r="66" spans="1:4" ht="119.25" customHeight="1">
      <c r="A66" s="10" t="s">
        <v>20</v>
      </c>
      <c r="B66" s="14" t="s">
        <v>210</v>
      </c>
      <c r="C66" s="8">
        <v>97230</v>
      </c>
      <c r="D66" s="8">
        <v>63.64</v>
      </c>
    </row>
    <row r="67" spans="1:4" ht="44.25" customHeight="1">
      <c r="A67" s="10" t="s">
        <v>14</v>
      </c>
      <c r="B67" s="14" t="s">
        <v>253</v>
      </c>
      <c r="C67" s="21">
        <f>196*12*D67</f>
        <v>48074.880000000005</v>
      </c>
      <c r="D67" s="21">
        <v>20.44</v>
      </c>
    </row>
    <row r="68" spans="1:4" s="51" customFormat="1" ht="19.5" customHeight="1">
      <c r="A68" s="87" t="s">
        <v>41</v>
      </c>
      <c r="B68" s="87"/>
      <c r="C68" s="9">
        <f>SUM(C65:C67)</f>
        <v>215144.33000000002</v>
      </c>
      <c r="D68" s="22"/>
    </row>
    <row r="69" spans="1:4" s="51" customFormat="1" ht="19.5" customHeight="1">
      <c r="A69" s="84" t="s">
        <v>206</v>
      </c>
      <c r="B69" s="85"/>
      <c r="C69" s="85"/>
      <c r="D69" s="85"/>
    </row>
    <row r="70" spans="1:4" s="51" customFormat="1" ht="19.5" customHeight="1">
      <c r="A70" s="86" t="s">
        <v>203</v>
      </c>
      <c r="B70" s="86"/>
      <c r="C70" s="8">
        <v>69627.46</v>
      </c>
      <c r="D70" s="22"/>
    </row>
    <row r="71" spans="1:4" s="51" customFormat="1" ht="19.5" customHeight="1">
      <c r="A71" s="86" t="s">
        <v>204</v>
      </c>
      <c r="B71" s="86"/>
      <c r="C71" s="8">
        <v>11854.38</v>
      </c>
      <c r="D71" s="22"/>
    </row>
    <row r="72" spans="1:4" s="51" customFormat="1" ht="19.5" customHeight="1">
      <c r="A72" s="86" t="s">
        <v>205</v>
      </c>
      <c r="B72" s="86"/>
      <c r="C72" s="8">
        <v>8787.12</v>
      </c>
      <c r="D72" s="22"/>
    </row>
    <row r="73" spans="1:4" s="51" customFormat="1" ht="19.5" customHeight="1">
      <c r="A73" s="83" t="s">
        <v>200</v>
      </c>
      <c r="B73" s="83"/>
      <c r="C73" s="8">
        <v>117983.57</v>
      </c>
      <c r="D73" s="22"/>
    </row>
    <row r="74" spans="1:4" s="51" customFormat="1" ht="19.5" customHeight="1">
      <c r="A74" s="83" t="s">
        <v>201</v>
      </c>
      <c r="B74" s="83"/>
      <c r="C74" s="8">
        <v>26429.74</v>
      </c>
      <c r="D74" s="22"/>
    </row>
    <row r="75" spans="1:4" s="51" customFormat="1" ht="19.5" customHeight="1">
      <c r="A75" s="83" t="s">
        <v>202</v>
      </c>
      <c r="B75" s="83"/>
      <c r="C75" s="8">
        <v>16488.61</v>
      </c>
      <c r="D75" s="22"/>
    </row>
    <row r="76" spans="1:4" s="51" customFormat="1" ht="19.5" customHeight="1">
      <c r="A76" s="82" t="s">
        <v>167</v>
      </c>
      <c r="B76" s="82"/>
      <c r="C76" s="9">
        <f>SUM(C70:C75)</f>
        <v>251170.88</v>
      </c>
      <c r="D76" s="22"/>
    </row>
    <row r="77" spans="1:4" s="51" customFormat="1" ht="19.5" customHeight="1">
      <c r="A77" s="28"/>
      <c r="B77" s="28"/>
      <c r="C77" s="29"/>
      <c r="D77" s="30"/>
    </row>
    <row r="78" spans="1:4" s="51" customFormat="1" ht="19.5" customHeight="1">
      <c r="A78" s="31" t="s">
        <v>208</v>
      </c>
      <c r="B78" s="28"/>
      <c r="C78" s="29"/>
      <c r="D78" s="30"/>
    </row>
    <row r="79" spans="1:4" s="51" customFormat="1" ht="19.5" customHeight="1">
      <c r="A79" s="83" t="s">
        <v>198</v>
      </c>
      <c r="B79" s="83"/>
      <c r="C79" s="8">
        <v>101802.464</v>
      </c>
      <c r="D79" s="9"/>
    </row>
    <row r="80" spans="1:4" s="51" customFormat="1" ht="19.5" customHeight="1">
      <c r="A80" s="83" t="s">
        <v>199</v>
      </c>
      <c r="B80" s="83"/>
      <c r="C80" s="8">
        <v>7910.4</v>
      </c>
      <c r="D80" s="22"/>
    </row>
    <row r="81" spans="1:4" s="51" customFormat="1" ht="19.5" customHeight="1">
      <c r="A81" s="52" t="s">
        <v>215</v>
      </c>
      <c r="B81" s="53"/>
      <c r="C81" s="9">
        <f>SUM(C79:C80)</f>
        <v>109712.864</v>
      </c>
      <c r="D81" s="22"/>
    </row>
    <row r="82" spans="1:4" s="51" customFormat="1" ht="19.5" customHeight="1">
      <c r="A82" s="31"/>
      <c r="B82" s="32"/>
      <c r="C82" s="29"/>
      <c r="D82" s="30"/>
    </row>
    <row r="83" spans="1:4" s="51" customFormat="1" ht="19.5" customHeight="1">
      <c r="A83" s="31"/>
      <c r="B83" s="32"/>
      <c r="C83" s="29"/>
      <c r="D83" s="30"/>
    </row>
    <row r="84" spans="1:4" ht="18.75" customHeight="1">
      <c r="A84" s="38" t="s">
        <v>168</v>
      </c>
      <c r="B84" s="39"/>
      <c r="C84" s="40" t="s">
        <v>169</v>
      </c>
      <c r="D84" s="30"/>
    </row>
    <row r="85" spans="1:4" ht="18.75" customHeight="1">
      <c r="A85" s="38"/>
      <c r="B85" s="39"/>
      <c r="C85" s="41"/>
      <c r="D85" s="30"/>
    </row>
    <row r="86" spans="1:4" ht="18.75" customHeight="1">
      <c r="A86" s="42"/>
      <c r="B86" s="39"/>
      <c r="C86" s="41"/>
      <c r="D86" s="30"/>
    </row>
    <row r="87" spans="1:4" ht="18.75">
      <c r="A87" s="38" t="s">
        <v>170</v>
      </c>
      <c r="B87" s="39"/>
      <c r="C87" s="43" t="s">
        <v>171</v>
      </c>
      <c r="D87" s="30"/>
    </row>
    <row r="88" spans="1:4" s="51" customFormat="1" ht="19.5" customHeight="1">
      <c r="A88" s="31"/>
      <c r="B88" s="31"/>
      <c r="C88" s="29"/>
      <c r="D88" s="30"/>
    </row>
    <row r="89" ht="15.75">
      <c r="B89" s="15"/>
    </row>
    <row r="90" ht="15.75">
      <c r="B90" s="15"/>
    </row>
    <row r="91" ht="15.75">
      <c r="B91" s="15"/>
    </row>
    <row r="92" ht="15.75">
      <c r="B92" s="15"/>
    </row>
    <row r="93" ht="15.75">
      <c r="B93" s="15"/>
    </row>
    <row r="94" ht="15.75">
      <c r="B94" s="15"/>
    </row>
    <row r="95" ht="15.75">
      <c r="B95" s="15"/>
    </row>
  </sheetData>
  <sheetProtection selectLockedCells="1" selectUnlockedCells="1"/>
  <mergeCells count="19">
    <mergeCell ref="A68:B68"/>
    <mergeCell ref="A64:B64"/>
    <mergeCell ref="A2:D2"/>
    <mergeCell ref="A3:B3"/>
    <mergeCell ref="A4:B4"/>
    <mergeCell ref="A7:B7"/>
    <mergeCell ref="A60:B60"/>
    <mergeCell ref="A61:B61"/>
    <mergeCell ref="A62:B62"/>
    <mergeCell ref="A75:B75"/>
    <mergeCell ref="A76:B76"/>
    <mergeCell ref="A79:B79"/>
    <mergeCell ref="A80:B80"/>
    <mergeCell ref="A69:D69"/>
    <mergeCell ref="A70:B70"/>
    <mergeCell ref="A71:B71"/>
    <mergeCell ref="A72:B72"/>
    <mergeCell ref="A73:B73"/>
    <mergeCell ref="A74:B7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1" r:id="rId1"/>
  <rowBreaks count="1" manualBreakCount="1"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view="pageBreakPreview" zoomScale="85" zoomScaleSheetLayoutView="85" zoomScalePageLayoutView="0" workbookViewId="0" topLeftCell="A91">
      <selection activeCell="A91" sqref="A1:IV16384"/>
    </sheetView>
  </sheetViews>
  <sheetFormatPr defaultColWidth="9.140625" defaultRowHeight="15"/>
  <cols>
    <col min="1" max="1" width="7.140625" style="69" customWidth="1"/>
    <col min="2" max="2" width="98.8515625" style="15" customWidth="1"/>
    <col min="3" max="3" width="18.421875" style="6" customWidth="1"/>
    <col min="4" max="4" width="17.57421875" style="6" customWidth="1"/>
    <col min="5" max="16384" width="9.140625" style="15" customWidth="1"/>
  </cols>
  <sheetData>
    <row r="1" spans="1:4" ht="54" customHeight="1">
      <c r="A1" s="95" t="s">
        <v>166</v>
      </c>
      <c r="B1" s="95"/>
      <c r="C1" s="95"/>
      <c r="D1" s="95"/>
    </row>
    <row r="2" spans="1:2" s="45" customFormat="1" ht="21" customHeight="1">
      <c r="A2" s="92" t="s">
        <v>194</v>
      </c>
      <c r="B2" s="92"/>
    </row>
    <row r="3" spans="1:2" s="45" customFormat="1" ht="21" customHeight="1">
      <c r="A3" s="92" t="s">
        <v>156</v>
      </c>
      <c r="B3" s="92"/>
    </row>
    <row r="5" spans="1:4" s="45" customFormat="1" ht="47.25">
      <c r="A5" s="20" t="s">
        <v>1</v>
      </c>
      <c r="B5" s="54" t="s">
        <v>0</v>
      </c>
      <c r="C5" s="8" t="s">
        <v>38</v>
      </c>
      <c r="D5" s="8" t="s">
        <v>39</v>
      </c>
    </row>
    <row r="6" spans="1:4" ht="24" customHeight="1">
      <c r="A6" s="84" t="s">
        <v>7</v>
      </c>
      <c r="B6" s="85"/>
      <c r="C6" s="9">
        <v>1075193.8</v>
      </c>
      <c r="D6" s="9">
        <v>7.63</v>
      </c>
    </row>
    <row r="7" spans="1:4" ht="57">
      <c r="A7" s="55" t="s">
        <v>9</v>
      </c>
      <c r="B7" s="11" t="s">
        <v>237</v>
      </c>
      <c r="C7" s="8">
        <f>11744.2*D7*12</f>
        <v>225488.64</v>
      </c>
      <c r="D7" s="8">
        <v>1.6</v>
      </c>
    </row>
    <row r="8" spans="1:4" ht="15.75" customHeight="1" hidden="1">
      <c r="A8" s="56" t="s">
        <v>161</v>
      </c>
      <c r="B8" s="57" t="s">
        <v>56</v>
      </c>
      <c r="C8" s="8">
        <v>101415.94</v>
      </c>
      <c r="D8" s="8">
        <v>0.72</v>
      </c>
    </row>
    <row r="9" spans="1:4" ht="15.75" customHeight="1" hidden="1">
      <c r="A9" s="56"/>
      <c r="B9" s="58" t="s">
        <v>25</v>
      </c>
      <c r="C9" s="8">
        <f aca="true" t="shared" si="0" ref="C9:C28">11744.2*D9*12</f>
        <v>41495.99999958941</v>
      </c>
      <c r="D9" s="8">
        <v>0.29444321452</v>
      </c>
    </row>
    <row r="10" spans="1:4" ht="15.75" customHeight="1" hidden="1">
      <c r="A10" s="56"/>
      <c r="B10" s="58" t="s">
        <v>34</v>
      </c>
      <c r="C10" s="8">
        <f t="shared" si="0"/>
        <v>2879.999999378112</v>
      </c>
      <c r="D10" s="8">
        <v>0.02043561928</v>
      </c>
    </row>
    <row r="11" spans="1:4" ht="15.75" customHeight="1" hidden="1">
      <c r="A11" s="56"/>
      <c r="B11" s="58" t="s">
        <v>26</v>
      </c>
      <c r="C11" s="8">
        <f t="shared" si="0"/>
        <v>2879.999999378112</v>
      </c>
      <c r="D11" s="8">
        <v>0.02043561928</v>
      </c>
    </row>
    <row r="12" spans="1:4" ht="15.75" customHeight="1" hidden="1">
      <c r="A12" s="56"/>
      <c r="B12" s="58" t="s">
        <v>27</v>
      </c>
      <c r="C12" s="8">
        <f t="shared" si="0"/>
        <v>3479.999998778784</v>
      </c>
      <c r="D12" s="8">
        <v>0.02469303996</v>
      </c>
    </row>
    <row r="13" spans="1:4" ht="15.75" customHeight="1" hidden="1">
      <c r="A13" s="56"/>
      <c r="B13" s="58" t="s">
        <v>28</v>
      </c>
      <c r="C13" s="8">
        <f t="shared" si="0"/>
        <v>11999.999999287873</v>
      </c>
      <c r="D13" s="8">
        <v>0.08514841368</v>
      </c>
    </row>
    <row r="14" spans="1:4" ht="15.75" customHeight="1" hidden="1">
      <c r="A14" s="56"/>
      <c r="B14" s="58" t="s">
        <v>29</v>
      </c>
      <c r="C14" s="8">
        <f t="shared" si="0"/>
        <v>4967.999999209104</v>
      </c>
      <c r="D14" s="8">
        <v>0.03525144326</v>
      </c>
    </row>
    <row r="15" spans="1:4" ht="15.75" customHeight="1" hidden="1">
      <c r="A15" s="56"/>
      <c r="B15" s="13" t="s">
        <v>44</v>
      </c>
      <c r="C15" s="8">
        <f t="shared" si="0"/>
        <v>2247.299999595768</v>
      </c>
      <c r="D15" s="8">
        <v>0.01594616917</v>
      </c>
    </row>
    <row r="16" spans="1:4" ht="15.75" customHeight="1" hidden="1">
      <c r="A16" s="56"/>
      <c r="B16" s="59" t="s">
        <v>45</v>
      </c>
      <c r="C16" s="8">
        <f t="shared" si="0"/>
        <v>2802.539999425608</v>
      </c>
      <c r="D16" s="8">
        <v>0.01988598627</v>
      </c>
    </row>
    <row r="17" spans="1:4" ht="15.75" customHeight="1" hidden="1">
      <c r="A17" s="56"/>
      <c r="B17" s="59" t="s">
        <v>37</v>
      </c>
      <c r="C17" s="8">
        <f t="shared" si="0"/>
        <v>918.899998882008</v>
      </c>
      <c r="D17" s="8">
        <v>0.00652023977</v>
      </c>
    </row>
    <row r="18" spans="1:4" ht="15.75" customHeight="1" hidden="1">
      <c r="A18" s="56"/>
      <c r="B18" s="24" t="s">
        <v>46</v>
      </c>
      <c r="C18" s="8">
        <f t="shared" si="0"/>
        <v>643.199999504088</v>
      </c>
      <c r="D18" s="25">
        <v>0.00456395497</v>
      </c>
    </row>
    <row r="19" spans="1:4" ht="15.75" customHeight="1" hidden="1">
      <c r="A19" s="56"/>
      <c r="B19" s="24" t="s">
        <v>47</v>
      </c>
      <c r="C19" s="8">
        <f t="shared" si="0"/>
        <v>1999.9999998813123</v>
      </c>
      <c r="D19" s="8">
        <v>0.01419140228</v>
      </c>
    </row>
    <row r="20" spans="1:4" ht="15.75" customHeight="1" hidden="1">
      <c r="A20" s="56"/>
      <c r="B20" s="59" t="s">
        <v>48</v>
      </c>
      <c r="C20" s="8">
        <f t="shared" si="0"/>
        <v>299.99999970033605</v>
      </c>
      <c r="D20" s="25">
        <v>0.00212871034</v>
      </c>
    </row>
    <row r="21" spans="1:4" ht="15.75" customHeight="1" hidden="1">
      <c r="A21" s="56"/>
      <c r="B21" s="59" t="s">
        <v>49</v>
      </c>
      <c r="C21" s="8">
        <f t="shared" si="0"/>
        <v>2799.999999551976</v>
      </c>
      <c r="D21" s="8">
        <v>0.01986796319</v>
      </c>
    </row>
    <row r="22" spans="1:4" ht="15.75" customHeight="1" hidden="1">
      <c r="A22" s="56"/>
      <c r="B22" s="59" t="s">
        <v>54</v>
      </c>
      <c r="C22" s="8">
        <f t="shared" si="0"/>
        <v>15999.999999050498</v>
      </c>
      <c r="D22" s="8">
        <v>0.11353121824</v>
      </c>
    </row>
    <row r="23" spans="1:4" ht="15.75" customHeight="1" hidden="1">
      <c r="A23" s="56"/>
      <c r="B23" s="59" t="s">
        <v>50</v>
      </c>
      <c r="C23" s="8">
        <f t="shared" si="0"/>
        <v>15999.999999050498</v>
      </c>
      <c r="D23" s="8">
        <v>0.11353121824</v>
      </c>
    </row>
    <row r="24" spans="1:4" ht="15.75" customHeight="1" hidden="1">
      <c r="A24" s="56"/>
      <c r="B24" s="59" t="s">
        <v>104</v>
      </c>
      <c r="C24" s="8">
        <f t="shared" si="0"/>
        <v>0</v>
      </c>
      <c r="D24" s="8"/>
    </row>
    <row r="25" spans="1:4" ht="31.5" customHeight="1" hidden="1">
      <c r="A25" s="56"/>
      <c r="B25" s="59" t="s">
        <v>105</v>
      </c>
      <c r="C25" s="8">
        <f t="shared" si="0"/>
        <v>0</v>
      </c>
      <c r="D25" s="8"/>
    </row>
    <row r="26" spans="1:4" ht="15.75" customHeight="1" hidden="1">
      <c r="A26" s="56"/>
      <c r="B26" s="58" t="s">
        <v>24</v>
      </c>
      <c r="C26" s="8">
        <f t="shared" si="0"/>
        <v>0</v>
      </c>
      <c r="D26" s="8"/>
    </row>
    <row r="27" spans="1:4" ht="15.75" customHeight="1" hidden="1">
      <c r="A27" s="56"/>
      <c r="B27" s="58" t="s">
        <v>35</v>
      </c>
      <c r="C27" s="8">
        <f t="shared" si="0"/>
        <v>0</v>
      </c>
      <c r="D27" s="8"/>
    </row>
    <row r="28" spans="1:4" ht="15.75" customHeight="1" hidden="1">
      <c r="A28" s="56"/>
      <c r="B28" s="13" t="s">
        <v>36</v>
      </c>
      <c r="C28" s="8">
        <f t="shared" si="0"/>
        <v>0</v>
      </c>
      <c r="D28" s="8"/>
    </row>
    <row r="29" spans="1:4" ht="15.75">
      <c r="A29" s="12" t="s">
        <v>161</v>
      </c>
      <c r="B29" s="14" t="s">
        <v>118</v>
      </c>
      <c r="C29" s="24"/>
      <c r="D29" s="8"/>
    </row>
    <row r="30" spans="1:4" ht="21.75" customHeight="1">
      <c r="A30" s="12"/>
      <c r="B30" s="14" t="s">
        <v>150</v>
      </c>
      <c r="C30" s="17">
        <v>4</v>
      </c>
      <c r="D30" s="8"/>
    </row>
    <row r="31" spans="1:4" ht="21.75" customHeight="1">
      <c r="A31" s="12"/>
      <c r="B31" s="13" t="s">
        <v>176</v>
      </c>
      <c r="C31" s="16"/>
      <c r="D31" s="8"/>
    </row>
    <row r="32" spans="1:4" ht="21.75" customHeight="1">
      <c r="A32" s="12" t="s">
        <v>162</v>
      </c>
      <c r="B32" s="14" t="s">
        <v>121</v>
      </c>
      <c r="C32" s="15"/>
      <c r="D32" s="8"/>
    </row>
    <row r="33" spans="1:4" ht="21.75" customHeight="1">
      <c r="A33" s="12"/>
      <c r="B33" s="14" t="s">
        <v>150</v>
      </c>
      <c r="C33" s="17">
        <v>89</v>
      </c>
      <c r="D33" s="8"/>
    </row>
    <row r="34" spans="1:4" ht="21.75" customHeight="1">
      <c r="A34" s="12"/>
      <c r="B34" s="13" t="s">
        <v>122</v>
      </c>
      <c r="C34" s="16"/>
      <c r="D34" s="8"/>
    </row>
    <row r="35" spans="1:4" ht="21.75" customHeight="1">
      <c r="A35" s="12"/>
      <c r="B35" s="13" t="s">
        <v>136</v>
      </c>
      <c r="C35" s="16"/>
      <c r="D35" s="8"/>
    </row>
    <row r="36" spans="1:4" ht="21.75" customHeight="1">
      <c r="A36" s="12"/>
      <c r="B36" s="13" t="s">
        <v>124</v>
      </c>
      <c r="C36" s="16"/>
      <c r="D36" s="8"/>
    </row>
    <row r="37" spans="1:4" ht="21.75" customHeight="1">
      <c r="A37" s="12"/>
      <c r="B37" s="13" t="s">
        <v>125</v>
      </c>
      <c r="C37" s="8"/>
      <c r="D37" s="8"/>
    </row>
    <row r="38" spans="1:4" ht="21.75" customHeight="1">
      <c r="A38" s="12"/>
      <c r="B38" s="58" t="s">
        <v>225</v>
      </c>
      <c r="C38" s="16"/>
      <c r="D38" s="8"/>
    </row>
    <row r="39" spans="1:4" ht="21.75" customHeight="1">
      <c r="A39" s="12"/>
      <c r="B39" s="58" t="s">
        <v>226</v>
      </c>
      <c r="C39" s="8"/>
      <c r="D39" s="8"/>
    </row>
    <row r="40" spans="1:4" ht="21.75" customHeight="1">
      <c r="A40" s="12"/>
      <c r="B40" s="58" t="s">
        <v>227</v>
      </c>
      <c r="C40" s="8"/>
      <c r="D40" s="8"/>
    </row>
    <row r="41" spans="1:4" ht="21.75" customHeight="1">
      <c r="A41" s="12"/>
      <c r="B41" s="58" t="s">
        <v>27</v>
      </c>
      <c r="C41" s="8"/>
      <c r="D41" s="8"/>
    </row>
    <row r="42" spans="1:4" ht="21.75" customHeight="1">
      <c r="A42" s="12"/>
      <c r="B42" s="58" t="s">
        <v>228</v>
      </c>
      <c r="C42" s="8"/>
      <c r="D42" s="8"/>
    </row>
    <row r="43" spans="1:4" ht="21.75" customHeight="1">
      <c r="A43" s="12"/>
      <c r="B43" s="59" t="s">
        <v>137</v>
      </c>
      <c r="C43" s="8"/>
      <c r="D43" s="8"/>
    </row>
    <row r="44" spans="1:4" ht="21.75" customHeight="1">
      <c r="A44" s="12"/>
      <c r="B44" s="58" t="s">
        <v>229</v>
      </c>
      <c r="C44" s="8"/>
      <c r="D44" s="8"/>
    </row>
    <row r="45" spans="1:4" ht="21.75" customHeight="1">
      <c r="A45" s="12"/>
      <c r="B45" s="57" t="s">
        <v>236</v>
      </c>
      <c r="C45" s="8">
        <f>11744.2*D45*12</f>
        <v>57781.46400000001</v>
      </c>
      <c r="D45" s="8">
        <v>0.41</v>
      </c>
    </row>
    <row r="46" spans="1:4" ht="21.75" customHeight="1">
      <c r="A46" s="12" t="s">
        <v>163</v>
      </c>
      <c r="B46" s="14" t="s">
        <v>126</v>
      </c>
      <c r="C46" s="15"/>
      <c r="D46" s="8"/>
    </row>
    <row r="47" spans="1:4" ht="21.75" customHeight="1">
      <c r="A47" s="12"/>
      <c r="B47" s="14" t="s">
        <v>150</v>
      </c>
      <c r="C47" s="17">
        <v>70</v>
      </c>
      <c r="D47" s="8"/>
    </row>
    <row r="48" spans="1:4" ht="21.75" customHeight="1">
      <c r="A48" s="12"/>
      <c r="B48" s="13" t="s">
        <v>230</v>
      </c>
      <c r="C48" s="16"/>
      <c r="D48" s="8"/>
    </row>
    <row r="49" spans="1:4" ht="21.75" customHeight="1">
      <c r="A49" s="12"/>
      <c r="B49" s="59" t="s">
        <v>231</v>
      </c>
      <c r="C49" s="16"/>
      <c r="D49" s="8"/>
    </row>
    <row r="50" spans="1:4" ht="21.75" customHeight="1">
      <c r="A50" s="12"/>
      <c r="B50" s="59" t="s">
        <v>232</v>
      </c>
      <c r="C50" s="16"/>
      <c r="D50" s="8"/>
    </row>
    <row r="51" spans="1:4" ht="21.75" customHeight="1">
      <c r="A51" s="12"/>
      <c r="B51" s="24" t="s">
        <v>46</v>
      </c>
      <c r="C51" s="16"/>
      <c r="D51" s="8"/>
    </row>
    <row r="52" spans="1:4" ht="21.75" customHeight="1">
      <c r="A52" s="12"/>
      <c r="B52" s="24" t="s">
        <v>233</v>
      </c>
      <c r="C52" s="16"/>
      <c r="D52" s="8"/>
    </row>
    <row r="53" spans="1:4" ht="21.75" customHeight="1">
      <c r="A53" s="12"/>
      <c r="B53" s="59" t="s">
        <v>234</v>
      </c>
      <c r="C53" s="16"/>
      <c r="D53" s="8"/>
    </row>
    <row r="54" spans="1:4" ht="21.75" customHeight="1">
      <c r="A54" s="12"/>
      <c r="B54" s="47" t="s">
        <v>235</v>
      </c>
      <c r="C54" s="60"/>
      <c r="D54" s="8"/>
    </row>
    <row r="55" spans="1:4" ht="21.75" customHeight="1">
      <c r="A55" s="12"/>
      <c r="B55" s="57" t="s">
        <v>236</v>
      </c>
      <c r="C55" s="8">
        <f>11744.2*D55*12</f>
        <v>11711.31624</v>
      </c>
      <c r="D55" s="8">
        <v>0.0831</v>
      </c>
    </row>
    <row r="56" spans="1:4" ht="21.75" customHeight="1">
      <c r="A56" s="12" t="s">
        <v>164</v>
      </c>
      <c r="B56" s="14" t="s">
        <v>130</v>
      </c>
      <c r="C56" s="24"/>
      <c r="D56" s="8"/>
    </row>
    <row r="57" spans="1:4" ht="21.75" customHeight="1">
      <c r="A57" s="10"/>
      <c r="B57" s="14" t="s">
        <v>150</v>
      </c>
      <c r="C57" s="17">
        <v>6</v>
      </c>
      <c r="D57" s="8"/>
    </row>
    <row r="58" spans="1:4" ht="21.75" customHeight="1">
      <c r="A58" s="10"/>
      <c r="B58" s="59" t="s">
        <v>50</v>
      </c>
      <c r="C58" s="17"/>
      <c r="D58" s="8"/>
    </row>
    <row r="59" spans="1:4" ht="36.75" customHeight="1">
      <c r="A59" s="10"/>
      <c r="B59" s="59" t="s">
        <v>105</v>
      </c>
      <c r="C59" s="17"/>
      <c r="D59" s="8"/>
    </row>
    <row r="60" spans="1:4" ht="41.25">
      <c r="A60" s="55" t="s">
        <v>11</v>
      </c>
      <c r="B60" s="61" t="s">
        <v>10</v>
      </c>
      <c r="C60" s="8">
        <f>11744.2*D60*12</f>
        <v>119790.84</v>
      </c>
      <c r="D60" s="8">
        <v>0.85</v>
      </c>
    </row>
    <row r="61" spans="1:4" ht="31.5">
      <c r="A61" s="55" t="s">
        <v>14</v>
      </c>
      <c r="B61" s="62" t="s">
        <v>19</v>
      </c>
      <c r="C61" s="8"/>
      <c r="D61" s="8"/>
    </row>
    <row r="62" spans="1:4" ht="21.75" customHeight="1">
      <c r="A62" s="56" t="s">
        <v>51</v>
      </c>
      <c r="B62" s="24" t="s">
        <v>12</v>
      </c>
      <c r="C62" s="8">
        <f>C63+C64</f>
        <v>94505.12</v>
      </c>
      <c r="D62" s="8">
        <f>D63+D64</f>
        <v>0.666484392</v>
      </c>
    </row>
    <row r="63" spans="1:4" ht="21.75" customHeight="1" hidden="1">
      <c r="A63" s="56"/>
      <c r="B63" s="24" t="s">
        <v>15</v>
      </c>
      <c r="C63" s="8">
        <v>89700</v>
      </c>
      <c r="D63" s="8">
        <v>0.636484392</v>
      </c>
    </row>
    <row r="64" spans="1:4" ht="21.75" customHeight="1" hidden="1">
      <c r="A64" s="56"/>
      <c r="B64" s="24" t="s">
        <v>59</v>
      </c>
      <c r="C64" s="8">
        <v>4805.12</v>
      </c>
      <c r="D64" s="8">
        <v>0.03</v>
      </c>
    </row>
    <row r="65" spans="1:4" ht="21.75" customHeight="1">
      <c r="A65" s="56" t="s">
        <v>52</v>
      </c>
      <c r="B65" s="63" t="s">
        <v>13</v>
      </c>
      <c r="C65" s="8">
        <f>C66+C67+C68</f>
        <v>140398.87935712</v>
      </c>
      <c r="D65" s="8">
        <f>D66+D67+D68</f>
        <v>0.9983828</v>
      </c>
    </row>
    <row r="66" spans="1:4" ht="21.75" customHeight="1" hidden="1">
      <c r="A66" s="56"/>
      <c r="B66" s="24" t="s">
        <v>16</v>
      </c>
      <c r="C66" s="8">
        <v>127000</v>
      </c>
      <c r="D66" s="8">
        <v>0.9</v>
      </c>
    </row>
    <row r="67" spans="1:4" ht="21.75" customHeight="1" hidden="1">
      <c r="A67" s="56"/>
      <c r="B67" s="24" t="s">
        <v>59</v>
      </c>
      <c r="C67" s="8">
        <v>9398.88</v>
      </c>
      <c r="D67" s="8">
        <v>0.07</v>
      </c>
    </row>
    <row r="68" spans="1:4" ht="21.75" customHeight="1" hidden="1">
      <c r="A68" s="56"/>
      <c r="B68" s="24" t="s">
        <v>224</v>
      </c>
      <c r="C68" s="8">
        <f>11744.2*D68*12</f>
        <v>3999.9993571200002</v>
      </c>
      <c r="D68" s="8">
        <v>0.0283828</v>
      </c>
    </row>
    <row r="69" spans="1:4" ht="116.25" customHeight="1">
      <c r="A69" s="55" t="s">
        <v>2</v>
      </c>
      <c r="B69" s="14" t="s">
        <v>55</v>
      </c>
      <c r="C69" s="8">
        <v>129035.87</v>
      </c>
      <c r="D69" s="8">
        <v>0.92</v>
      </c>
    </row>
    <row r="70" spans="1:4" ht="21" customHeight="1">
      <c r="A70" s="55" t="s">
        <v>3</v>
      </c>
      <c r="B70" s="14" t="s">
        <v>61</v>
      </c>
      <c r="C70" s="8">
        <f>11744.2*D70*12</f>
        <v>14227.908983496001</v>
      </c>
      <c r="D70" s="8">
        <v>0.10095699</v>
      </c>
    </row>
    <row r="71" spans="1:4" s="49" customFormat="1" ht="33" customHeight="1">
      <c r="A71" s="55" t="s">
        <v>4</v>
      </c>
      <c r="B71" s="14" t="s">
        <v>31</v>
      </c>
      <c r="C71" s="8">
        <f>11744.2*D71*12</f>
        <v>23899.9989774</v>
      </c>
      <c r="D71" s="8">
        <v>0.16958725</v>
      </c>
    </row>
    <row r="72" spans="1:4" ht="33" customHeight="1">
      <c r="A72" s="55" t="s">
        <v>5</v>
      </c>
      <c r="B72" s="14" t="s">
        <v>32</v>
      </c>
      <c r="C72" s="8">
        <f>11744.2*D72*12</f>
        <v>63418.68000000001</v>
      </c>
      <c r="D72" s="8">
        <v>0.45</v>
      </c>
    </row>
    <row r="73" spans="1:4" ht="33" customHeight="1">
      <c r="A73" s="55" t="s">
        <v>6</v>
      </c>
      <c r="B73" s="14" t="s">
        <v>219</v>
      </c>
      <c r="C73" s="8">
        <f>11744.2*D73*12</f>
        <v>80330.328</v>
      </c>
      <c r="D73" s="8">
        <v>0.57</v>
      </c>
    </row>
    <row r="74" spans="1:4" ht="24" customHeight="1">
      <c r="A74" s="55" t="s">
        <v>17</v>
      </c>
      <c r="B74" s="14" t="s">
        <v>21</v>
      </c>
      <c r="C74" s="8">
        <f>11744.2*D74*12</f>
        <v>57781.46400000001</v>
      </c>
      <c r="D74" s="8">
        <v>0.41</v>
      </c>
    </row>
    <row r="75" spans="1:4" ht="35.25" customHeight="1">
      <c r="A75" s="55" t="s">
        <v>18</v>
      </c>
      <c r="B75" s="14" t="s">
        <v>157</v>
      </c>
      <c r="C75" s="64"/>
      <c r="D75" s="64"/>
    </row>
    <row r="76" spans="1:4" ht="20.25" customHeight="1">
      <c r="A76" s="56" t="s">
        <v>223</v>
      </c>
      <c r="B76" s="65" t="s">
        <v>239</v>
      </c>
      <c r="C76" s="8">
        <f>11744.2*D76*12</f>
        <v>7046.52</v>
      </c>
      <c r="D76" s="8">
        <v>0.05</v>
      </c>
    </row>
    <row r="77" spans="1:4" ht="20.25" customHeight="1">
      <c r="A77" s="56" t="s">
        <v>220</v>
      </c>
      <c r="B77" s="65" t="s">
        <v>238</v>
      </c>
      <c r="C77" s="8">
        <f>11744.2*D77*12</f>
        <v>22999.99630344</v>
      </c>
      <c r="D77" s="8">
        <v>0.1632011</v>
      </c>
    </row>
    <row r="78" spans="1:4" ht="20.25" customHeight="1">
      <c r="A78" s="56" t="s">
        <v>222</v>
      </c>
      <c r="B78" s="65" t="s">
        <v>221</v>
      </c>
      <c r="C78" s="8">
        <f>11744.2*D78*12</f>
        <v>26776.776</v>
      </c>
      <c r="D78" s="8">
        <v>0.19</v>
      </c>
    </row>
    <row r="79" spans="1:4" ht="15.75">
      <c r="A79" s="97" t="s">
        <v>42</v>
      </c>
      <c r="B79" s="98"/>
      <c r="C79" s="9">
        <f>C7+C45+C55+C60+C63+C64+C66+C67+C68+C69+C70+C71+C72+C73+C74+C76+C77+C78</f>
        <v>1075193.8018614561</v>
      </c>
      <c r="D79" s="66">
        <f>D7+D45+D55+D60+D63+D64+D66+D67+D68+D69+D70+D71+D72+D73+D74+D76+D77+D78</f>
        <v>7.631712532000002</v>
      </c>
    </row>
    <row r="80" spans="1:4" ht="15.75">
      <c r="A80" s="99" t="s">
        <v>40</v>
      </c>
      <c r="B80" s="100"/>
      <c r="C80" s="67">
        <f>D80*11744.2*12</f>
        <v>193074.64800000002</v>
      </c>
      <c r="D80" s="9">
        <v>1.37</v>
      </c>
    </row>
    <row r="81" spans="1:4" ht="15.75">
      <c r="A81" s="87" t="s">
        <v>41</v>
      </c>
      <c r="B81" s="87"/>
      <c r="C81" s="9">
        <f>SUM(C79:C80)</f>
        <v>1268268.4498614562</v>
      </c>
      <c r="D81" s="66">
        <f>SUM(D79:D80)</f>
        <v>9.001712532000003</v>
      </c>
    </row>
    <row r="82" spans="1:4" s="45" customFormat="1" ht="62.25" customHeight="1">
      <c r="A82" s="20" t="s">
        <v>1</v>
      </c>
      <c r="B82" s="54" t="s">
        <v>0</v>
      </c>
      <c r="C82" s="8" t="s">
        <v>57</v>
      </c>
      <c r="D82" s="8" t="s">
        <v>58</v>
      </c>
    </row>
    <row r="83" spans="1:4" ht="28.5" customHeight="1">
      <c r="A83" s="84" t="s">
        <v>8</v>
      </c>
      <c r="B83" s="96"/>
      <c r="C83" s="8"/>
      <c r="D83" s="8"/>
    </row>
    <row r="84" spans="1:4" ht="34.5" customHeight="1">
      <c r="A84" s="55" t="s">
        <v>9</v>
      </c>
      <c r="B84" s="14" t="s">
        <v>218</v>
      </c>
      <c r="C84" s="8">
        <v>62328</v>
      </c>
      <c r="D84" s="8">
        <v>14</v>
      </c>
    </row>
    <row r="85" spans="1:4" ht="132.75" customHeight="1">
      <c r="A85" s="55" t="s">
        <v>20</v>
      </c>
      <c r="B85" s="14" t="s">
        <v>195</v>
      </c>
      <c r="C85" s="8">
        <v>201478.2</v>
      </c>
      <c r="D85" s="8">
        <v>48.95</v>
      </c>
    </row>
    <row r="86" spans="1:4" ht="42.75" customHeight="1">
      <c r="A86" s="55" t="s">
        <v>14</v>
      </c>
      <c r="B86" s="14" t="s">
        <v>174</v>
      </c>
      <c r="C86" s="8">
        <f>11744.2*D86*12</f>
        <v>111335.01600000002</v>
      </c>
      <c r="D86" s="8">
        <v>0.79</v>
      </c>
    </row>
    <row r="87" spans="1:4" ht="41.25">
      <c r="A87" s="68" t="s">
        <v>2</v>
      </c>
      <c r="B87" s="14" t="s">
        <v>254</v>
      </c>
      <c r="C87" s="8">
        <v>130937.19</v>
      </c>
      <c r="D87" s="21"/>
    </row>
    <row r="88" spans="1:4" ht="18.75" customHeight="1">
      <c r="A88" s="97" t="s">
        <v>41</v>
      </c>
      <c r="B88" s="98"/>
      <c r="C88" s="9">
        <f>SUM(C84:C87)</f>
        <v>506078.406</v>
      </c>
      <c r="D88" s="9"/>
    </row>
    <row r="89" spans="1:4" ht="37.5" customHeight="1">
      <c r="A89" s="101" t="s">
        <v>206</v>
      </c>
      <c r="B89" s="102"/>
      <c r="C89" s="102"/>
      <c r="D89" s="102"/>
    </row>
    <row r="90" spans="1:3" ht="22.5" customHeight="1">
      <c r="A90" s="82" t="s">
        <v>203</v>
      </c>
      <c r="B90" s="82"/>
      <c r="C90" s="9">
        <v>105448.72</v>
      </c>
    </row>
    <row r="91" spans="1:4" ht="22.5" customHeight="1">
      <c r="A91" s="82" t="s">
        <v>204</v>
      </c>
      <c r="B91" s="82"/>
      <c r="C91" s="9">
        <v>23329.2</v>
      </c>
      <c r="D91" s="30"/>
    </row>
    <row r="92" spans="1:4" ht="22.5" customHeight="1">
      <c r="A92" s="82" t="s">
        <v>205</v>
      </c>
      <c r="B92" s="82"/>
      <c r="C92" s="9">
        <v>6032.16</v>
      </c>
      <c r="D92" s="30"/>
    </row>
    <row r="93" spans="1:4" ht="22.5" customHeight="1">
      <c r="A93" s="87" t="s">
        <v>200</v>
      </c>
      <c r="B93" s="87"/>
      <c r="C93" s="9">
        <v>208864.19</v>
      </c>
      <c r="D93" s="30"/>
    </row>
    <row r="94" spans="1:4" ht="22.5" customHeight="1">
      <c r="A94" s="87" t="s">
        <v>201</v>
      </c>
      <c r="B94" s="87"/>
      <c r="C94" s="9">
        <v>107399.24</v>
      </c>
      <c r="D94" s="30"/>
    </row>
    <row r="95" spans="1:4" ht="22.5" customHeight="1">
      <c r="A95" s="87" t="s">
        <v>202</v>
      </c>
      <c r="B95" s="87"/>
      <c r="C95" s="9">
        <v>66971.3</v>
      </c>
      <c r="D95" s="30"/>
    </row>
    <row r="96" spans="1:4" ht="22.5" customHeight="1">
      <c r="A96" s="82" t="s">
        <v>167</v>
      </c>
      <c r="B96" s="82"/>
      <c r="C96" s="9">
        <f>SUM(C90:C95)</f>
        <v>518044.81</v>
      </c>
      <c r="D96" s="30"/>
    </row>
    <row r="97" spans="1:4" ht="22.5" customHeight="1">
      <c r="A97" s="28"/>
      <c r="B97" s="28"/>
      <c r="C97" s="29"/>
      <c r="D97" s="30"/>
    </row>
    <row r="98" spans="1:4" ht="22.5" customHeight="1">
      <c r="A98" s="31" t="s">
        <v>208</v>
      </c>
      <c r="B98" s="28"/>
      <c r="C98" s="29"/>
      <c r="D98" s="30"/>
    </row>
    <row r="99" spans="1:4" ht="22.5" customHeight="1">
      <c r="A99" s="83" t="s">
        <v>199</v>
      </c>
      <c r="B99" s="83"/>
      <c r="C99" s="8">
        <v>20044.8</v>
      </c>
      <c r="D99" s="29"/>
    </row>
    <row r="100" spans="1:4" ht="22.5" customHeight="1">
      <c r="A100" s="32"/>
      <c r="B100" s="32"/>
      <c r="C100" s="33"/>
      <c r="D100" s="29"/>
    </row>
    <row r="101" spans="1:4" ht="22.5" customHeight="1">
      <c r="A101" s="38" t="s">
        <v>168</v>
      </c>
      <c r="C101" s="40" t="s">
        <v>169</v>
      </c>
      <c r="D101" s="29"/>
    </row>
    <row r="102" spans="1:4" ht="22.5" customHeight="1">
      <c r="A102" s="38"/>
      <c r="C102" s="41"/>
      <c r="D102" s="29"/>
    </row>
    <row r="103" spans="1:4" ht="22.5" customHeight="1">
      <c r="A103" s="42"/>
      <c r="C103" s="41"/>
      <c r="D103" s="29"/>
    </row>
    <row r="104" spans="1:3" ht="18.75">
      <c r="A104" s="38" t="s">
        <v>170</v>
      </c>
      <c r="C104" s="43" t="s">
        <v>171</v>
      </c>
    </row>
  </sheetData>
  <sheetProtection selectLockedCells="1" selectUnlockedCells="1"/>
  <mergeCells count="18">
    <mergeCell ref="A89:D89"/>
    <mergeCell ref="A90:B90"/>
    <mergeCell ref="A99:B99"/>
    <mergeCell ref="A96:B96"/>
    <mergeCell ref="A94:B94"/>
    <mergeCell ref="A95:B95"/>
    <mergeCell ref="A91:B91"/>
    <mergeCell ref="A92:B92"/>
    <mergeCell ref="A93:B93"/>
    <mergeCell ref="A81:B81"/>
    <mergeCell ref="A83:B83"/>
    <mergeCell ref="A88:B88"/>
    <mergeCell ref="A1:D1"/>
    <mergeCell ref="A2:B2"/>
    <mergeCell ref="A3:B3"/>
    <mergeCell ref="A6:B6"/>
    <mergeCell ref="A79:B79"/>
    <mergeCell ref="A80:B80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65" r:id="rId1"/>
  <rowBreaks count="1" manualBreakCount="1">
    <brk id="6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90" zoomScaleSheetLayoutView="90" zoomScalePageLayoutView="0" workbookViewId="0" topLeftCell="A37">
      <selection activeCell="A37" sqref="A1:IV16384"/>
    </sheetView>
  </sheetViews>
  <sheetFormatPr defaultColWidth="9.140625" defaultRowHeight="15"/>
  <cols>
    <col min="1" max="1" width="4.57421875" style="44" customWidth="1"/>
    <col min="2" max="2" width="101.8515625" style="45" customWidth="1"/>
    <col min="3" max="4" width="18.57421875" style="6" customWidth="1"/>
    <col min="5" max="16384" width="9.140625" style="15" customWidth="1"/>
  </cols>
  <sheetData>
    <row r="1" ht="26.25" customHeight="1">
      <c r="D1" s="46"/>
    </row>
    <row r="2" spans="1:4" ht="51.75" customHeight="1">
      <c r="A2" s="95" t="s">
        <v>173</v>
      </c>
      <c r="B2" s="95"/>
      <c r="C2" s="95"/>
      <c r="D2" s="95"/>
    </row>
    <row r="3" spans="1:4" s="45" customFormat="1" ht="18.75" customHeight="1">
      <c r="A3" s="92" t="s">
        <v>117</v>
      </c>
      <c r="B3" s="92"/>
      <c r="C3" s="6"/>
      <c r="D3" s="6"/>
    </row>
    <row r="4" spans="1:4" s="45" customFormat="1" ht="15.75">
      <c r="A4" s="103" t="s">
        <v>142</v>
      </c>
      <c r="B4" s="103"/>
      <c r="C4" s="6"/>
      <c r="D4" s="6"/>
    </row>
    <row r="6" spans="1:4" s="45" customFormat="1" ht="47.25">
      <c r="A6" s="7" t="s">
        <v>1</v>
      </c>
      <c r="B6" s="7" t="s">
        <v>0</v>
      </c>
      <c r="C6" s="8" t="s">
        <v>216</v>
      </c>
      <c r="D6" s="8" t="s">
        <v>39</v>
      </c>
    </row>
    <row r="7" spans="1:4" ht="21.75" customHeight="1">
      <c r="A7" s="88" t="s">
        <v>7</v>
      </c>
      <c r="B7" s="88"/>
      <c r="C7" s="9">
        <f>8932.7*D7*2.5</f>
        <v>170391.2525</v>
      </c>
      <c r="D7" s="9">
        <v>7.63</v>
      </c>
    </row>
    <row r="8" spans="1:4" ht="57">
      <c r="A8" s="10" t="s">
        <v>9</v>
      </c>
      <c r="B8" s="11" t="s">
        <v>193</v>
      </c>
      <c r="C8" s="8">
        <f>8932.7*D8*2.5</f>
        <v>40197.15000000001</v>
      </c>
      <c r="D8" s="8">
        <v>1.8</v>
      </c>
    </row>
    <row r="9" spans="1:4" ht="21.75" customHeight="1" hidden="1">
      <c r="A9" s="10"/>
      <c r="B9" s="11" t="s">
        <v>85</v>
      </c>
      <c r="C9" s="8">
        <f>8932.7*D9*2.5</f>
        <v>10719.24</v>
      </c>
      <c r="D9" s="8">
        <v>0.48</v>
      </c>
    </row>
    <row r="10" spans="1:4" ht="18.75" customHeight="1">
      <c r="A10" s="12" t="s">
        <v>161</v>
      </c>
      <c r="B10" s="14" t="s">
        <v>118</v>
      </c>
      <c r="C10" s="15"/>
      <c r="D10" s="8"/>
    </row>
    <row r="11" spans="1:4" ht="18.75" customHeight="1">
      <c r="A11" s="12"/>
      <c r="B11" s="14" t="s">
        <v>150</v>
      </c>
      <c r="C11" s="17">
        <v>6</v>
      </c>
      <c r="D11" s="8"/>
    </row>
    <row r="12" spans="1:4" ht="18.75" customHeight="1">
      <c r="A12" s="12"/>
      <c r="B12" s="13" t="s">
        <v>119</v>
      </c>
      <c r="C12" s="16"/>
      <c r="D12" s="8"/>
    </row>
    <row r="13" spans="1:4" ht="18.75" customHeight="1">
      <c r="A13" s="12"/>
      <c r="B13" s="13" t="s">
        <v>120</v>
      </c>
      <c r="C13" s="16"/>
      <c r="D13" s="8"/>
    </row>
    <row r="14" spans="1:4" ht="18.75" customHeight="1">
      <c r="A14" s="12" t="s">
        <v>162</v>
      </c>
      <c r="B14" s="14" t="s">
        <v>121</v>
      </c>
      <c r="C14" s="15"/>
      <c r="D14" s="8"/>
    </row>
    <row r="15" spans="1:4" ht="18.75" customHeight="1">
      <c r="A15" s="12"/>
      <c r="B15" s="14" t="s">
        <v>150</v>
      </c>
      <c r="C15" s="17">
        <v>138</v>
      </c>
      <c r="D15" s="8"/>
    </row>
    <row r="16" spans="1:4" ht="18.75" customHeight="1">
      <c r="A16" s="12"/>
      <c r="B16" s="13" t="s">
        <v>122</v>
      </c>
      <c r="C16" s="16"/>
      <c r="D16" s="8"/>
    </row>
    <row r="17" spans="1:4" ht="18.75" customHeight="1">
      <c r="A17" s="12"/>
      <c r="B17" s="13" t="s">
        <v>123</v>
      </c>
      <c r="C17" s="16"/>
      <c r="D17" s="8"/>
    </row>
    <row r="18" spans="1:4" ht="18.75" customHeight="1">
      <c r="A18" s="12"/>
      <c r="B18" s="13" t="s">
        <v>124</v>
      </c>
      <c r="C18" s="16"/>
      <c r="D18" s="8"/>
    </row>
    <row r="19" spans="1:4" ht="18.75" customHeight="1">
      <c r="A19" s="12"/>
      <c r="B19" s="13" t="s">
        <v>125</v>
      </c>
      <c r="C19" s="8"/>
      <c r="D19" s="8"/>
    </row>
    <row r="20" spans="1:4" ht="18.75" customHeight="1">
      <c r="A20" s="12"/>
      <c r="B20" s="13" t="s">
        <v>140</v>
      </c>
      <c r="C20" s="8"/>
      <c r="D20" s="8"/>
    </row>
    <row r="21" spans="1:4" ht="18.75" customHeight="1">
      <c r="A21" s="12"/>
      <c r="B21" s="13" t="s">
        <v>155</v>
      </c>
      <c r="C21" s="8"/>
      <c r="D21" s="8"/>
    </row>
    <row r="22" spans="1:4" ht="18.75" customHeight="1">
      <c r="A22" s="12" t="s">
        <v>163</v>
      </c>
      <c r="B22" s="14" t="s">
        <v>126</v>
      </c>
      <c r="C22" s="15"/>
      <c r="D22" s="8"/>
    </row>
    <row r="23" spans="1:4" ht="18.75" customHeight="1">
      <c r="A23" s="12"/>
      <c r="B23" s="14" t="s">
        <v>150</v>
      </c>
      <c r="C23" s="17">
        <v>99</v>
      </c>
      <c r="D23" s="8"/>
    </row>
    <row r="24" spans="1:4" ht="18.75" customHeight="1">
      <c r="A24" s="12"/>
      <c r="B24" s="13" t="s">
        <v>127</v>
      </c>
      <c r="C24" s="16"/>
      <c r="D24" s="8"/>
    </row>
    <row r="25" spans="1:4" ht="18.75" customHeight="1">
      <c r="A25" s="12"/>
      <c r="B25" s="13" t="s">
        <v>128</v>
      </c>
      <c r="C25" s="16"/>
      <c r="D25" s="8"/>
    </row>
    <row r="26" spans="1:4" ht="18.75" customHeight="1">
      <c r="A26" s="12"/>
      <c r="B26" s="13" t="s">
        <v>129</v>
      </c>
      <c r="C26" s="16"/>
      <c r="D26" s="8"/>
    </row>
    <row r="27" spans="1:4" ht="18.75" customHeight="1">
      <c r="A27" s="12" t="s">
        <v>164</v>
      </c>
      <c r="B27" s="14" t="s">
        <v>130</v>
      </c>
      <c r="C27" s="15"/>
      <c r="D27" s="8"/>
    </row>
    <row r="28" spans="1:4" ht="18.75" customHeight="1">
      <c r="A28" s="12"/>
      <c r="B28" s="14" t="s">
        <v>150</v>
      </c>
      <c r="C28" s="17">
        <v>12</v>
      </c>
      <c r="D28" s="8"/>
    </row>
    <row r="29" spans="1:4" ht="18.75" customHeight="1">
      <c r="A29" s="12"/>
      <c r="B29" s="13" t="s">
        <v>179</v>
      </c>
      <c r="C29" s="8"/>
      <c r="D29" s="8"/>
    </row>
    <row r="30" spans="1:4" ht="18.75" customHeight="1">
      <c r="A30" s="12"/>
      <c r="B30" s="13" t="s">
        <v>131</v>
      </c>
      <c r="C30" s="8"/>
      <c r="D30" s="8"/>
    </row>
    <row r="31" spans="1:4" ht="18.75" customHeight="1">
      <c r="A31" s="12"/>
      <c r="B31" s="13" t="s">
        <v>132</v>
      </c>
      <c r="C31" s="8"/>
      <c r="D31" s="8"/>
    </row>
    <row r="32" spans="1:4" ht="41.25">
      <c r="A32" s="10" t="s">
        <v>11</v>
      </c>
      <c r="B32" s="11" t="s">
        <v>10</v>
      </c>
      <c r="C32" s="8">
        <f>8932.7*D32*2.5</f>
        <v>18981.9875</v>
      </c>
      <c r="D32" s="8">
        <v>0.85</v>
      </c>
    </row>
    <row r="33" spans="1:4" ht="31.5">
      <c r="A33" s="10" t="s">
        <v>14</v>
      </c>
      <c r="B33" s="18" t="s">
        <v>19</v>
      </c>
      <c r="C33" s="8"/>
      <c r="D33" s="8"/>
    </row>
    <row r="34" spans="1:4" ht="19.5" customHeight="1">
      <c r="A34" s="24" t="s">
        <v>51</v>
      </c>
      <c r="B34" s="13" t="s">
        <v>12</v>
      </c>
      <c r="C34" s="8">
        <f>C35+C36</f>
        <v>25104.013445000004</v>
      </c>
      <c r="D34" s="8">
        <f>D35+D36</f>
        <v>1.1241400000000001</v>
      </c>
    </row>
    <row r="35" spans="1:4" ht="19.5" customHeight="1" hidden="1">
      <c r="A35" s="24"/>
      <c r="B35" s="13" t="s">
        <v>15</v>
      </c>
      <c r="C35" s="8">
        <f aca="true" t="shared" si="0" ref="C35:C47">8932.7*D35*2.5</f>
        <v>24210.743445000004</v>
      </c>
      <c r="D35" s="8">
        <v>1.08414</v>
      </c>
    </row>
    <row r="36" spans="1:4" ht="19.5" customHeight="1" hidden="1">
      <c r="A36" s="24"/>
      <c r="B36" s="13" t="s">
        <v>59</v>
      </c>
      <c r="C36" s="8">
        <f t="shared" si="0"/>
        <v>893.2700000000001</v>
      </c>
      <c r="D36" s="8">
        <v>0.04</v>
      </c>
    </row>
    <row r="37" spans="1:4" ht="19.5" customHeight="1">
      <c r="A37" s="24" t="s">
        <v>52</v>
      </c>
      <c r="B37" s="19" t="s">
        <v>13</v>
      </c>
      <c r="C37" s="8">
        <f>C38+C39+C40</f>
        <v>51363.024999999994</v>
      </c>
      <c r="D37" s="8">
        <f>D38+D39+D40</f>
        <v>2.3</v>
      </c>
    </row>
    <row r="38" spans="1:6" ht="19.5" customHeight="1" hidden="1">
      <c r="A38" s="24"/>
      <c r="B38" s="13" t="s">
        <v>16</v>
      </c>
      <c r="C38" s="8">
        <f t="shared" si="0"/>
        <v>49353.167499999996</v>
      </c>
      <c r="D38" s="8">
        <v>2.21</v>
      </c>
      <c r="E38" s="70"/>
      <c r="F38" s="70"/>
    </row>
    <row r="39" spans="1:6" ht="19.5" customHeight="1" hidden="1">
      <c r="A39" s="24"/>
      <c r="B39" s="13" t="s">
        <v>59</v>
      </c>
      <c r="C39" s="8">
        <f t="shared" si="0"/>
        <v>1339.905</v>
      </c>
      <c r="D39" s="8">
        <v>0.06</v>
      </c>
      <c r="E39" s="70"/>
      <c r="F39" s="71"/>
    </row>
    <row r="40" spans="1:4" ht="19.5" customHeight="1" hidden="1">
      <c r="A40" s="24"/>
      <c r="B40" s="13" t="s">
        <v>60</v>
      </c>
      <c r="C40" s="8">
        <f t="shared" si="0"/>
        <v>669.9525</v>
      </c>
      <c r="D40" s="8">
        <v>0.03</v>
      </c>
    </row>
    <row r="41" spans="1:4" ht="33" customHeight="1">
      <c r="A41" s="24" t="s">
        <v>53</v>
      </c>
      <c r="B41" s="13" t="s">
        <v>30</v>
      </c>
      <c r="C41" s="8"/>
      <c r="D41" s="8"/>
    </row>
    <row r="42" spans="1:4" ht="99" customHeight="1">
      <c r="A42" s="10" t="s">
        <v>2</v>
      </c>
      <c r="B42" s="14" t="s">
        <v>62</v>
      </c>
      <c r="C42" s="8">
        <f t="shared" si="0"/>
        <v>20446.9503</v>
      </c>
      <c r="D42" s="8">
        <v>0.9156</v>
      </c>
    </row>
    <row r="43" spans="1:4" ht="24" customHeight="1">
      <c r="A43" s="10" t="s">
        <v>3</v>
      </c>
      <c r="B43" s="14" t="s">
        <v>61</v>
      </c>
      <c r="C43" s="8">
        <f t="shared" si="0"/>
        <v>781.5889182500001</v>
      </c>
      <c r="D43" s="8">
        <v>0.034999</v>
      </c>
    </row>
    <row r="44" spans="1:4" ht="31.5" customHeight="1">
      <c r="A44" s="10" t="s">
        <v>4</v>
      </c>
      <c r="B44" s="14" t="s">
        <v>31</v>
      </c>
      <c r="C44" s="8">
        <f t="shared" si="0"/>
        <v>4019.715</v>
      </c>
      <c r="D44" s="8">
        <v>0.18</v>
      </c>
    </row>
    <row r="45" spans="1:4" s="49" customFormat="1" ht="29.25" customHeight="1">
      <c r="A45" s="10" t="s">
        <v>5</v>
      </c>
      <c r="B45" s="14" t="s">
        <v>32</v>
      </c>
      <c r="C45" s="8">
        <f>8932.7*D45*2.5</f>
        <v>8486.065</v>
      </c>
      <c r="D45" s="8">
        <v>0.38</v>
      </c>
    </row>
    <row r="46" spans="1:4" ht="30" customHeight="1">
      <c r="A46" s="10" t="s">
        <v>6</v>
      </c>
      <c r="B46" s="14" t="s">
        <v>33</v>
      </c>
      <c r="C46" s="8">
        <f t="shared" si="0"/>
        <v>8932.7</v>
      </c>
      <c r="D46" s="8">
        <v>0.4</v>
      </c>
    </row>
    <row r="47" spans="1:4" ht="21.75" customHeight="1">
      <c r="A47" s="10" t="s">
        <v>17</v>
      </c>
      <c r="B47" s="14" t="s">
        <v>21</v>
      </c>
      <c r="C47" s="8">
        <f t="shared" si="0"/>
        <v>4466.35</v>
      </c>
      <c r="D47" s="8">
        <v>0.2</v>
      </c>
    </row>
    <row r="48" spans="1:4" ht="18.75" customHeight="1">
      <c r="A48" s="90" t="s">
        <v>42</v>
      </c>
      <c r="B48" s="90"/>
      <c r="C48" s="9">
        <f>C8+C32+C35+C36+C38+C39+C40+C42+C43+C44+C45+C46+C47</f>
        <v>182779.54516325003</v>
      </c>
      <c r="D48" s="9">
        <f>D8+D32+D35+D36+D38+D39+D40+D42+D43+D44+D45+D46+D47</f>
        <v>8.184738999999999</v>
      </c>
    </row>
    <row r="49" spans="1:4" ht="18.75" customHeight="1">
      <c r="A49" s="87" t="s">
        <v>40</v>
      </c>
      <c r="B49" s="87"/>
      <c r="C49" s="9">
        <f>D49*8932.7*2.5</f>
        <v>32827.6725</v>
      </c>
      <c r="D49" s="9">
        <v>1.47</v>
      </c>
    </row>
    <row r="50" spans="1:4" s="49" customFormat="1" ht="18.75" customHeight="1">
      <c r="A50" s="87" t="s">
        <v>41</v>
      </c>
      <c r="B50" s="87"/>
      <c r="C50" s="9">
        <f>SUM(C48:C49)</f>
        <v>215607.21766325005</v>
      </c>
      <c r="D50" s="9">
        <f>SUM(D48:D49)</f>
        <v>9.654739</v>
      </c>
    </row>
    <row r="51" spans="1:4" ht="47.25">
      <c r="A51" s="20" t="s">
        <v>1</v>
      </c>
      <c r="B51" s="7" t="s">
        <v>0</v>
      </c>
      <c r="C51" s="8" t="s">
        <v>217</v>
      </c>
      <c r="D51" s="8" t="s">
        <v>58</v>
      </c>
    </row>
    <row r="52" spans="1:4" ht="19.5" customHeight="1">
      <c r="A52" s="88" t="s">
        <v>8</v>
      </c>
      <c r="B52" s="88"/>
      <c r="C52" s="8"/>
      <c r="D52" s="8"/>
    </row>
    <row r="53" spans="1:4" ht="28.5">
      <c r="A53" s="10" t="s">
        <v>9</v>
      </c>
      <c r="B53" s="14" t="s">
        <v>81</v>
      </c>
      <c r="C53" s="8">
        <v>14067.04</v>
      </c>
      <c r="D53" s="8">
        <v>0.57</v>
      </c>
    </row>
    <row r="54" spans="1:4" ht="64.5" customHeight="1">
      <c r="A54" s="10" t="s">
        <v>20</v>
      </c>
      <c r="B54" s="14" t="s">
        <v>196</v>
      </c>
      <c r="C54" s="8">
        <v>23767.9</v>
      </c>
      <c r="D54" s="8">
        <v>48.95</v>
      </c>
    </row>
    <row r="55" spans="1:4" ht="41.25">
      <c r="A55" s="10" t="s">
        <v>14</v>
      </c>
      <c r="B55" s="14" t="s">
        <v>253</v>
      </c>
      <c r="C55" s="8">
        <f>215*D55*2.5</f>
        <v>10986.5</v>
      </c>
      <c r="D55" s="8">
        <v>20.44</v>
      </c>
    </row>
    <row r="56" spans="1:4" ht="54">
      <c r="A56" s="10" t="s">
        <v>2</v>
      </c>
      <c r="B56" s="14" t="s">
        <v>82</v>
      </c>
      <c r="C56" s="8">
        <f>8932.7*D56*2.5</f>
        <v>1116.5875</v>
      </c>
      <c r="D56" s="8">
        <v>0.05</v>
      </c>
    </row>
    <row r="57" spans="1:4" ht="15.75">
      <c r="A57" s="87" t="s">
        <v>41</v>
      </c>
      <c r="B57" s="87"/>
      <c r="C57" s="9">
        <f>SUM(C53:C56)</f>
        <v>49938.027500000004</v>
      </c>
      <c r="D57" s="22"/>
    </row>
    <row r="58" spans="1:4" ht="24" customHeight="1">
      <c r="A58" s="84" t="s">
        <v>206</v>
      </c>
      <c r="B58" s="85"/>
      <c r="C58" s="85"/>
      <c r="D58" s="85"/>
    </row>
    <row r="59" spans="1:4" ht="24" customHeight="1">
      <c r="A59" s="86" t="s">
        <v>203</v>
      </c>
      <c r="B59" s="86"/>
      <c r="C59" s="8">
        <v>101957.45</v>
      </c>
      <c r="D59" s="22"/>
    </row>
    <row r="60" spans="1:4" ht="24" customHeight="1">
      <c r="A60" s="86" t="s">
        <v>204</v>
      </c>
      <c r="B60" s="86"/>
      <c r="C60" s="8">
        <v>11812.54</v>
      </c>
      <c r="D60" s="22"/>
    </row>
    <row r="61" spans="1:4" ht="24" customHeight="1">
      <c r="A61" s="86" t="s">
        <v>205</v>
      </c>
      <c r="B61" s="86"/>
      <c r="C61" s="8">
        <v>6665.78</v>
      </c>
      <c r="D61" s="22"/>
    </row>
    <row r="62" spans="1:4" ht="24" customHeight="1">
      <c r="A62" s="83" t="s">
        <v>200</v>
      </c>
      <c r="B62" s="83"/>
      <c r="C62" s="8">
        <v>111461.89</v>
      </c>
      <c r="D62" s="22"/>
    </row>
    <row r="63" spans="1:4" ht="24" customHeight="1">
      <c r="A63" s="83" t="s">
        <v>201</v>
      </c>
      <c r="B63" s="83"/>
      <c r="C63" s="8">
        <v>49049</v>
      </c>
      <c r="D63" s="22"/>
    </row>
    <row r="64" spans="1:4" ht="24" customHeight="1">
      <c r="A64" s="83" t="s">
        <v>202</v>
      </c>
      <c r="B64" s="83"/>
      <c r="C64" s="8">
        <v>29897.86</v>
      </c>
      <c r="D64" s="22"/>
    </row>
    <row r="65" spans="1:4" ht="24" customHeight="1">
      <c r="A65" s="82" t="s">
        <v>167</v>
      </c>
      <c r="B65" s="82"/>
      <c r="C65" s="9">
        <f>SUM(C59:C64)</f>
        <v>310844.51999999996</v>
      </c>
      <c r="D65" s="22"/>
    </row>
    <row r="66" spans="1:4" ht="24" customHeight="1">
      <c r="A66" s="28"/>
      <c r="B66" s="28"/>
      <c r="C66" s="29"/>
      <c r="D66" s="30"/>
    </row>
    <row r="67" spans="1:4" ht="21.75" customHeight="1">
      <c r="A67" s="31" t="s">
        <v>208</v>
      </c>
      <c r="B67" s="28"/>
      <c r="C67" s="29"/>
      <c r="D67" s="30"/>
    </row>
    <row r="68" spans="1:4" ht="21" customHeight="1">
      <c r="A68" s="83" t="s">
        <v>199</v>
      </c>
      <c r="B68" s="83"/>
      <c r="C68" s="8">
        <v>2160</v>
      </c>
      <c r="D68" s="22"/>
    </row>
    <row r="69" spans="1:4" ht="24" customHeight="1">
      <c r="A69" s="32"/>
      <c r="B69" s="32"/>
      <c r="C69" s="33"/>
      <c r="D69" s="30"/>
    </row>
    <row r="70" spans="1:4" ht="24" customHeight="1">
      <c r="A70" s="32"/>
      <c r="B70" s="32"/>
      <c r="C70" s="33"/>
      <c r="D70" s="30"/>
    </row>
    <row r="71" spans="1:4" s="5" customFormat="1" ht="18.75">
      <c r="A71" s="38" t="s">
        <v>168</v>
      </c>
      <c r="B71" s="39"/>
      <c r="C71" s="40" t="s">
        <v>169</v>
      </c>
      <c r="D71" s="30"/>
    </row>
    <row r="72" spans="1:4" s="5" customFormat="1" ht="18.75">
      <c r="A72" s="38"/>
      <c r="B72" s="39"/>
      <c r="C72" s="41"/>
      <c r="D72" s="30"/>
    </row>
    <row r="73" spans="1:4" s="5" customFormat="1" ht="18.75">
      <c r="A73" s="42"/>
      <c r="B73" s="39"/>
      <c r="C73" s="41"/>
      <c r="D73" s="30"/>
    </row>
    <row r="74" spans="1:4" s="5" customFormat="1" ht="18.75">
      <c r="A74" s="38" t="s">
        <v>170</v>
      </c>
      <c r="B74" s="39"/>
      <c r="C74" s="43" t="s">
        <v>171</v>
      </c>
      <c r="D74" s="30"/>
    </row>
  </sheetData>
  <sheetProtection selectLockedCells="1" selectUnlockedCells="1"/>
  <mergeCells count="18">
    <mergeCell ref="A62:B62"/>
    <mergeCell ref="A63:B63"/>
    <mergeCell ref="A49:B49"/>
    <mergeCell ref="A2:D2"/>
    <mergeCell ref="A3:B3"/>
    <mergeCell ref="A4:B4"/>
    <mergeCell ref="A7:B7"/>
    <mergeCell ref="A48:B48"/>
    <mergeCell ref="A64:B64"/>
    <mergeCell ref="A65:B65"/>
    <mergeCell ref="A68:B68"/>
    <mergeCell ref="A50:B50"/>
    <mergeCell ref="A52:B52"/>
    <mergeCell ref="A57:B57"/>
    <mergeCell ref="A58:D58"/>
    <mergeCell ref="A59:B59"/>
    <mergeCell ref="A60:B60"/>
    <mergeCell ref="A61:B6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="86" zoomScaleSheetLayoutView="86" zoomScalePageLayoutView="0" workbookViewId="0" topLeftCell="A1">
      <selection activeCell="C34" sqref="C34"/>
    </sheetView>
  </sheetViews>
  <sheetFormatPr defaultColWidth="9.140625" defaultRowHeight="15"/>
  <cols>
    <col min="1" max="1" width="4.57421875" style="44" customWidth="1"/>
    <col min="2" max="2" width="95.28125" style="45" customWidth="1"/>
    <col min="3" max="3" width="18.421875" style="6" customWidth="1"/>
    <col min="4" max="4" width="19.421875" style="6" customWidth="1"/>
    <col min="5" max="5" width="15.00390625" style="15" customWidth="1"/>
    <col min="6" max="6" width="19.00390625" style="15" customWidth="1"/>
    <col min="7" max="7" width="11.7109375" style="15" bestFit="1" customWidth="1"/>
    <col min="8" max="16384" width="9.140625" style="15" customWidth="1"/>
  </cols>
  <sheetData>
    <row r="1" ht="21" customHeight="1">
      <c r="D1" s="46"/>
    </row>
    <row r="2" spans="1:4" ht="57" customHeight="1">
      <c r="A2" s="95" t="s">
        <v>166</v>
      </c>
      <c r="B2" s="95"/>
      <c r="C2" s="95"/>
      <c r="D2" s="95"/>
    </row>
    <row r="3" spans="1:4" s="45" customFormat="1" ht="15.75">
      <c r="A3" s="92" t="s">
        <v>143</v>
      </c>
      <c r="B3" s="92"/>
      <c r="C3" s="6"/>
      <c r="D3" s="6"/>
    </row>
    <row r="4" spans="1:4" s="45" customFormat="1" ht="15.75">
      <c r="A4" s="92" t="s">
        <v>43</v>
      </c>
      <c r="B4" s="92"/>
      <c r="C4" s="6"/>
      <c r="D4" s="6"/>
    </row>
    <row r="6" spans="1:4" s="45" customFormat="1" ht="52.5" customHeight="1">
      <c r="A6" s="7" t="s">
        <v>1</v>
      </c>
      <c r="B6" s="7" t="s">
        <v>0</v>
      </c>
      <c r="C6" s="8" t="s">
        <v>38</v>
      </c>
      <c r="D6" s="8" t="s">
        <v>39</v>
      </c>
    </row>
    <row r="7" spans="1:4" ht="38.25" customHeight="1">
      <c r="A7" s="88" t="s">
        <v>7</v>
      </c>
      <c r="B7" s="88"/>
      <c r="C7" s="9">
        <f aca="true" t="shared" si="0" ref="C7:C32">22131*D7*12</f>
        <v>2026314.3599999999</v>
      </c>
      <c r="D7" s="9">
        <v>7.63</v>
      </c>
    </row>
    <row r="8" spans="1:4" ht="62.25" customHeight="1">
      <c r="A8" s="10" t="s">
        <v>9</v>
      </c>
      <c r="B8" s="11" t="s">
        <v>193</v>
      </c>
      <c r="C8" s="8">
        <f t="shared" si="0"/>
        <v>584258.4</v>
      </c>
      <c r="D8" s="8">
        <v>2.2</v>
      </c>
    </row>
    <row r="9" spans="1:4" ht="15.75" hidden="1">
      <c r="A9" s="10"/>
      <c r="B9" s="11" t="s">
        <v>85</v>
      </c>
      <c r="C9" s="8">
        <f t="shared" si="0"/>
        <v>159343.2</v>
      </c>
      <c r="D9" s="8">
        <v>0.6</v>
      </c>
    </row>
    <row r="10" spans="1:4" ht="15.75" hidden="1">
      <c r="A10" s="12"/>
      <c r="B10" s="47" t="s">
        <v>86</v>
      </c>
      <c r="C10" s="8">
        <f t="shared" si="0"/>
        <v>883.9988935200001</v>
      </c>
      <c r="D10" s="25">
        <v>0.00332866</v>
      </c>
    </row>
    <row r="11" spans="1:4" ht="15.75" hidden="1">
      <c r="A11" s="12"/>
      <c r="B11" s="47" t="s">
        <v>87</v>
      </c>
      <c r="C11" s="8">
        <f t="shared" si="0"/>
        <v>5164.4990124000005</v>
      </c>
      <c r="D11" s="25">
        <v>0.0194467</v>
      </c>
    </row>
    <row r="12" spans="1:4" ht="15.75" hidden="1">
      <c r="A12" s="12"/>
      <c r="B12" s="47" t="s">
        <v>63</v>
      </c>
      <c r="C12" s="8">
        <f t="shared" si="0"/>
        <v>15999.9959556</v>
      </c>
      <c r="D12" s="25">
        <v>0.0602473</v>
      </c>
    </row>
    <row r="13" spans="1:4" ht="15.75" hidden="1">
      <c r="A13" s="12"/>
      <c r="B13" s="47" t="s">
        <v>74</v>
      </c>
      <c r="C13" s="8">
        <f t="shared" si="0"/>
        <v>75.0222044388</v>
      </c>
      <c r="D13" s="72">
        <v>0.0002824929</v>
      </c>
    </row>
    <row r="14" spans="1:4" ht="15.75" hidden="1">
      <c r="A14" s="12"/>
      <c r="B14" s="47" t="s">
        <v>64</v>
      </c>
      <c r="C14" s="8">
        <f t="shared" si="0"/>
        <v>719.999950788</v>
      </c>
      <c r="D14" s="25">
        <v>0.002711129</v>
      </c>
    </row>
    <row r="15" spans="1:4" ht="15.75" hidden="1">
      <c r="A15" s="12"/>
      <c r="B15" s="47" t="s">
        <v>65</v>
      </c>
      <c r="C15" s="8">
        <f t="shared" si="0"/>
        <v>2724.99976764</v>
      </c>
      <c r="D15" s="25">
        <v>0.01026087</v>
      </c>
    </row>
    <row r="16" spans="1:4" ht="15.75" hidden="1">
      <c r="A16" s="12"/>
      <c r="B16" s="47" t="s">
        <v>66</v>
      </c>
      <c r="C16" s="8">
        <f t="shared" si="0"/>
        <v>92.99999475</v>
      </c>
      <c r="D16" s="72">
        <v>0.0003501875</v>
      </c>
    </row>
    <row r="17" spans="1:4" ht="15.75" hidden="1">
      <c r="A17" s="12"/>
      <c r="B17" s="47" t="s">
        <v>67</v>
      </c>
      <c r="C17" s="8">
        <f t="shared" si="0"/>
        <v>75.0222044388</v>
      </c>
      <c r="D17" s="72">
        <v>0.0002824929</v>
      </c>
    </row>
    <row r="18" spans="1:4" ht="15.75" hidden="1">
      <c r="A18" s="12"/>
      <c r="B18" s="47" t="s">
        <v>68</v>
      </c>
      <c r="C18" s="8">
        <f t="shared" si="0"/>
        <v>1899.99999908496</v>
      </c>
      <c r="D18" s="25">
        <v>0.00715436868</v>
      </c>
    </row>
    <row r="19" spans="1:4" ht="15.75" hidden="1">
      <c r="A19" s="12"/>
      <c r="B19" s="47" t="s">
        <v>69</v>
      </c>
      <c r="C19" s="8">
        <f t="shared" si="0"/>
        <v>219.99984479999998</v>
      </c>
      <c r="D19" s="25">
        <v>0.0008284</v>
      </c>
    </row>
    <row r="20" spans="1:4" ht="15.75" hidden="1">
      <c r="A20" s="12"/>
      <c r="B20" s="47" t="s">
        <v>70</v>
      </c>
      <c r="C20" s="8">
        <f t="shared" si="0"/>
        <v>179.99939016</v>
      </c>
      <c r="D20" s="25">
        <v>0.00067778</v>
      </c>
    </row>
    <row r="21" spans="1:4" ht="15.75" hidden="1">
      <c r="A21" s="12"/>
      <c r="B21" s="47" t="s">
        <v>69</v>
      </c>
      <c r="C21" s="8">
        <f t="shared" si="0"/>
        <v>219.99984479999998</v>
      </c>
      <c r="D21" s="25">
        <v>0.0008284</v>
      </c>
    </row>
    <row r="22" spans="1:4" ht="15.75" hidden="1">
      <c r="A22" s="12"/>
      <c r="B22" s="47" t="s">
        <v>71</v>
      </c>
      <c r="C22" s="8">
        <f t="shared" si="0"/>
        <v>2179.99999735668</v>
      </c>
      <c r="D22" s="25">
        <v>0.00820869669</v>
      </c>
    </row>
    <row r="23" spans="1:4" ht="15.75" hidden="1">
      <c r="A23" s="12"/>
      <c r="B23" s="47" t="s">
        <v>72</v>
      </c>
      <c r="C23" s="8">
        <f t="shared" si="0"/>
        <v>329.9997672</v>
      </c>
      <c r="D23" s="25">
        <v>0.0012426</v>
      </c>
    </row>
    <row r="24" spans="1:4" ht="15.75" hidden="1">
      <c r="A24" s="12"/>
      <c r="B24" s="47" t="s">
        <v>73</v>
      </c>
      <c r="C24" s="8">
        <f t="shared" si="0"/>
        <v>6699.999933035999</v>
      </c>
      <c r="D24" s="25">
        <v>0.025228563</v>
      </c>
    </row>
    <row r="25" spans="1:4" ht="15.75" hidden="1">
      <c r="A25" s="12"/>
      <c r="B25" s="47" t="s">
        <v>75</v>
      </c>
      <c r="C25" s="8">
        <f t="shared" si="0"/>
        <v>3999.9999980736</v>
      </c>
      <c r="D25" s="25">
        <v>0.0150618288</v>
      </c>
    </row>
    <row r="26" spans="1:4" ht="15.75" hidden="1">
      <c r="A26" s="12"/>
      <c r="B26" s="47" t="s">
        <v>80</v>
      </c>
      <c r="C26" s="8">
        <f t="shared" si="0"/>
        <v>299.99999985552</v>
      </c>
      <c r="D26" s="25">
        <v>0.00112963716</v>
      </c>
    </row>
    <row r="27" spans="1:4" ht="15.75" hidden="1">
      <c r="A27" s="12"/>
      <c r="B27" s="47" t="s">
        <v>76</v>
      </c>
      <c r="C27" s="8">
        <f t="shared" si="0"/>
        <v>1362.999955896</v>
      </c>
      <c r="D27" s="25">
        <v>0.005132318</v>
      </c>
    </row>
    <row r="28" spans="1:4" ht="15.75" hidden="1">
      <c r="A28" s="12"/>
      <c r="B28" s="47" t="s">
        <v>77</v>
      </c>
      <c r="C28" s="8">
        <f t="shared" si="0"/>
        <v>329.99999824764</v>
      </c>
      <c r="D28" s="25">
        <v>0.00124260087</v>
      </c>
    </row>
    <row r="29" spans="1:4" ht="15.75" hidden="1">
      <c r="A29" s="12"/>
      <c r="B29" s="47" t="s">
        <v>78</v>
      </c>
      <c r="C29" s="8">
        <f t="shared" si="0"/>
        <v>6699.999933035999</v>
      </c>
      <c r="D29" s="25">
        <v>0.025228563</v>
      </c>
    </row>
    <row r="30" spans="1:4" ht="15.75" hidden="1">
      <c r="A30" s="12"/>
      <c r="B30" s="47" t="s">
        <v>79</v>
      </c>
      <c r="C30" s="8">
        <f t="shared" si="0"/>
        <v>11999.999994220801</v>
      </c>
      <c r="D30" s="25">
        <v>0.0451854864</v>
      </c>
    </row>
    <row r="31" spans="1:4" ht="15.75" hidden="1">
      <c r="A31" s="12"/>
      <c r="B31" s="75" t="s">
        <v>98</v>
      </c>
      <c r="C31" s="64">
        <f t="shared" si="0"/>
        <v>17262.18</v>
      </c>
      <c r="D31" s="77">
        <v>0.065</v>
      </c>
    </row>
    <row r="32" spans="1:4" ht="15.75" hidden="1">
      <c r="A32" s="12"/>
      <c r="B32" s="47" t="s">
        <v>99</v>
      </c>
      <c r="C32" s="21">
        <f t="shared" si="0"/>
        <v>3248.1519864598795</v>
      </c>
      <c r="D32" s="76">
        <v>0.01223077729</v>
      </c>
    </row>
    <row r="33" spans="1:4" ht="15.75" hidden="1">
      <c r="A33" s="12"/>
      <c r="B33" s="75" t="s">
        <v>97</v>
      </c>
      <c r="C33" s="21"/>
      <c r="D33" s="76"/>
    </row>
    <row r="34" spans="1:4" ht="96" customHeight="1">
      <c r="A34" s="12" t="s">
        <v>161</v>
      </c>
      <c r="B34" s="78" t="s">
        <v>183</v>
      </c>
      <c r="C34" s="21"/>
      <c r="D34" s="76"/>
    </row>
    <row r="35" spans="1:4" ht="21.75" customHeight="1">
      <c r="A35" s="12"/>
      <c r="B35" s="47" t="s">
        <v>133</v>
      </c>
      <c r="C35" s="21"/>
      <c r="D35" s="76"/>
    </row>
    <row r="36" spans="1:4" ht="21.75" customHeight="1">
      <c r="A36" s="12"/>
      <c r="B36" s="47" t="s">
        <v>134</v>
      </c>
      <c r="C36" s="21"/>
      <c r="D36" s="76"/>
    </row>
    <row r="37" spans="1:4" ht="21.75" customHeight="1">
      <c r="A37" s="12"/>
      <c r="B37" s="47" t="s">
        <v>241</v>
      </c>
      <c r="C37" s="21"/>
      <c r="D37" s="76"/>
    </row>
    <row r="38" spans="1:4" ht="21.75" customHeight="1">
      <c r="A38" s="12"/>
      <c r="B38" s="47" t="s">
        <v>242</v>
      </c>
      <c r="C38" s="21"/>
      <c r="D38" s="76"/>
    </row>
    <row r="39" spans="1:4" ht="21.75" customHeight="1">
      <c r="A39" s="12"/>
      <c r="B39" s="47" t="s">
        <v>243</v>
      </c>
      <c r="C39" s="21"/>
      <c r="D39" s="76"/>
    </row>
    <row r="40" spans="1:4" ht="21.75" customHeight="1">
      <c r="A40" s="12"/>
      <c r="B40" s="47" t="s">
        <v>135</v>
      </c>
      <c r="C40" s="21"/>
      <c r="D40" s="76"/>
    </row>
    <row r="41" spans="1:4" ht="21.75" customHeight="1">
      <c r="A41" s="12"/>
      <c r="B41" s="47" t="s">
        <v>244</v>
      </c>
      <c r="C41" s="21"/>
      <c r="D41" s="76"/>
    </row>
    <row r="42" spans="1:4" ht="21.75" customHeight="1">
      <c r="A42" s="12"/>
      <c r="B42" s="47" t="s">
        <v>245</v>
      </c>
      <c r="C42" s="21"/>
      <c r="D42" s="76"/>
    </row>
    <row r="43" spans="1:4" ht="21.75" customHeight="1">
      <c r="A43" s="12"/>
      <c r="B43" s="47" t="s">
        <v>246</v>
      </c>
      <c r="C43" s="21"/>
      <c r="D43" s="76"/>
    </row>
    <row r="44" spans="1:4" ht="21.75" customHeight="1">
      <c r="A44" s="12"/>
      <c r="B44" s="75" t="s">
        <v>98</v>
      </c>
      <c r="C44" s="21"/>
      <c r="D44" s="76"/>
    </row>
    <row r="45" spans="1:4" ht="21.75" customHeight="1">
      <c r="A45" s="12"/>
      <c r="B45" s="75" t="s">
        <v>247</v>
      </c>
      <c r="C45" s="21"/>
      <c r="D45" s="76"/>
    </row>
    <row r="46" spans="1:4" ht="19.5" customHeight="1">
      <c r="A46" s="12" t="s">
        <v>162</v>
      </c>
      <c r="B46" s="79" t="s">
        <v>118</v>
      </c>
      <c r="C46" s="15"/>
      <c r="D46" s="76"/>
    </row>
    <row r="47" spans="1:4" ht="19.5" customHeight="1">
      <c r="A47" s="12"/>
      <c r="B47" s="14" t="s">
        <v>150</v>
      </c>
      <c r="C47" s="17">
        <v>6</v>
      </c>
      <c r="D47" s="76"/>
    </row>
    <row r="48" spans="1:4" ht="19.5" customHeight="1">
      <c r="A48" s="12"/>
      <c r="B48" s="13" t="s">
        <v>158</v>
      </c>
      <c r="C48" s="16"/>
      <c r="D48" s="76"/>
    </row>
    <row r="49" spans="1:4" ht="19.5" customHeight="1">
      <c r="A49" s="12" t="s">
        <v>163</v>
      </c>
      <c r="B49" s="14" t="s">
        <v>121</v>
      </c>
      <c r="C49" s="15"/>
      <c r="D49" s="76"/>
    </row>
    <row r="50" spans="1:4" ht="19.5" customHeight="1">
      <c r="A50" s="12"/>
      <c r="B50" s="14" t="s">
        <v>150</v>
      </c>
      <c r="C50" s="17">
        <v>262</v>
      </c>
      <c r="D50" s="76"/>
    </row>
    <row r="51" spans="1:4" ht="19.5" customHeight="1">
      <c r="A51" s="12"/>
      <c r="B51" s="13" t="s">
        <v>181</v>
      </c>
      <c r="C51" s="80"/>
      <c r="D51" s="76"/>
    </row>
    <row r="52" spans="1:4" ht="19.5" customHeight="1">
      <c r="A52" s="12"/>
      <c r="B52" s="24" t="s">
        <v>180</v>
      </c>
      <c r="C52" s="17"/>
      <c r="D52" s="76"/>
    </row>
    <row r="53" spans="1:4" ht="19.5" customHeight="1">
      <c r="A53" s="12" t="s">
        <v>164</v>
      </c>
      <c r="B53" s="14" t="s">
        <v>126</v>
      </c>
      <c r="C53" s="15"/>
      <c r="D53" s="76"/>
    </row>
    <row r="54" spans="1:4" ht="19.5" customHeight="1">
      <c r="A54" s="12"/>
      <c r="B54" s="14" t="s">
        <v>150</v>
      </c>
      <c r="C54" s="17">
        <v>130</v>
      </c>
      <c r="D54" s="76"/>
    </row>
    <row r="55" spans="1:4" ht="19.5" customHeight="1">
      <c r="A55" s="12"/>
      <c r="B55" s="13" t="s">
        <v>160</v>
      </c>
      <c r="C55" s="16"/>
      <c r="D55" s="76"/>
    </row>
    <row r="56" spans="1:4" ht="19.5" customHeight="1">
      <c r="A56" s="12"/>
      <c r="B56" s="13" t="s">
        <v>248</v>
      </c>
      <c r="C56" s="16"/>
      <c r="D56" s="76"/>
    </row>
    <row r="57" spans="1:4" ht="19.5" customHeight="1">
      <c r="A57" s="12" t="s">
        <v>165</v>
      </c>
      <c r="B57" s="14" t="s">
        <v>130</v>
      </c>
      <c r="C57" s="15"/>
      <c r="D57" s="76"/>
    </row>
    <row r="58" spans="1:4" ht="19.5" customHeight="1">
      <c r="A58" s="12"/>
      <c r="B58" s="14" t="s">
        <v>150</v>
      </c>
      <c r="C58" s="17">
        <v>27</v>
      </c>
      <c r="D58" s="76"/>
    </row>
    <row r="59" spans="1:4" ht="19.5" customHeight="1">
      <c r="A59" s="12"/>
      <c r="B59" s="13" t="s">
        <v>177</v>
      </c>
      <c r="C59" s="8"/>
      <c r="D59" s="76"/>
    </row>
    <row r="60" spans="1:4" ht="19.5" customHeight="1">
      <c r="A60" s="12"/>
      <c r="B60" s="13" t="s">
        <v>249</v>
      </c>
      <c r="C60" s="8"/>
      <c r="D60" s="76"/>
    </row>
    <row r="61" spans="1:4" ht="19.5" customHeight="1">
      <c r="A61" s="12"/>
      <c r="B61" s="13" t="s">
        <v>132</v>
      </c>
      <c r="C61" s="8"/>
      <c r="D61" s="76"/>
    </row>
    <row r="62" spans="1:4" ht="19.5" customHeight="1">
      <c r="A62" s="12"/>
      <c r="B62" s="13" t="s">
        <v>250</v>
      </c>
      <c r="C62" s="8"/>
      <c r="D62" s="76"/>
    </row>
    <row r="63" spans="1:4" ht="45.75" customHeight="1">
      <c r="A63" s="10" t="s">
        <v>11</v>
      </c>
      <c r="B63" s="11" t="s">
        <v>10</v>
      </c>
      <c r="C63" s="8">
        <f>22131*D63*12</f>
        <v>225736.19999999998</v>
      </c>
      <c r="D63" s="8">
        <v>0.85</v>
      </c>
    </row>
    <row r="64" spans="1:4" ht="31.5">
      <c r="A64" s="10" t="s">
        <v>14</v>
      </c>
      <c r="B64" s="18" t="s">
        <v>19</v>
      </c>
      <c r="C64" s="8"/>
      <c r="D64" s="8"/>
    </row>
    <row r="65" spans="1:4" ht="30.75" customHeight="1">
      <c r="A65" s="24" t="s">
        <v>51</v>
      </c>
      <c r="B65" s="13" t="s">
        <v>12</v>
      </c>
      <c r="C65" s="8">
        <f>C66+C67</f>
        <v>193867.56</v>
      </c>
      <c r="D65" s="8">
        <f>D66+D67</f>
        <v>0.73</v>
      </c>
    </row>
    <row r="66" spans="1:4" ht="21.75" customHeight="1" hidden="1">
      <c r="A66" s="24"/>
      <c r="B66" s="13" t="s">
        <v>15</v>
      </c>
      <c r="C66" s="8">
        <f>22131*D66*12</f>
        <v>183244.68</v>
      </c>
      <c r="D66" s="8">
        <v>0.69</v>
      </c>
    </row>
    <row r="67" spans="1:4" ht="25.5" customHeight="1" hidden="1">
      <c r="A67" s="24"/>
      <c r="B67" s="13" t="s">
        <v>59</v>
      </c>
      <c r="C67" s="8">
        <f>22131*D67*12</f>
        <v>10622.880000000001</v>
      </c>
      <c r="D67" s="8">
        <v>0.04</v>
      </c>
    </row>
    <row r="68" spans="1:4" ht="25.5" customHeight="1">
      <c r="A68" s="24" t="s">
        <v>52</v>
      </c>
      <c r="B68" s="19" t="s">
        <v>13</v>
      </c>
      <c r="C68" s="8">
        <f>C69+C70+C71</f>
        <v>310719.24</v>
      </c>
      <c r="D68" s="8">
        <f>D69+D70+D71</f>
        <v>1.1700000000000002</v>
      </c>
    </row>
    <row r="69" spans="1:4" ht="25.5" customHeight="1" hidden="1">
      <c r="A69" s="24"/>
      <c r="B69" s="13" t="s">
        <v>16</v>
      </c>
      <c r="C69" s="8">
        <f aca="true" t="shared" si="1" ref="C69:C78">22131*D69*12</f>
        <v>276194.88</v>
      </c>
      <c r="D69" s="8">
        <v>1.04</v>
      </c>
    </row>
    <row r="70" spans="1:4" ht="25.5" customHeight="1" hidden="1">
      <c r="A70" s="24"/>
      <c r="B70" s="13" t="s">
        <v>59</v>
      </c>
      <c r="C70" s="8">
        <f t="shared" si="1"/>
        <v>18590.04</v>
      </c>
      <c r="D70" s="8">
        <v>0.07</v>
      </c>
    </row>
    <row r="71" spans="1:4" ht="21.75" customHeight="1" hidden="1">
      <c r="A71" s="24"/>
      <c r="B71" s="13" t="s">
        <v>60</v>
      </c>
      <c r="C71" s="8">
        <f t="shared" si="1"/>
        <v>15934.32</v>
      </c>
      <c r="D71" s="8">
        <v>0.06</v>
      </c>
    </row>
    <row r="72" spans="1:4" ht="30" customHeight="1">
      <c r="A72" s="24" t="s">
        <v>53</v>
      </c>
      <c r="B72" s="13" t="s">
        <v>30</v>
      </c>
      <c r="C72" s="8">
        <f t="shared" si="1"/>
        <v>5311.4400000000005</v>
      </c>
      <c r="D72" s="8">
        <v>0.02</v>
      </c>
    </row>
    <row r="73" spans="1:4" ht="120.75" customHeight="1">
      <c r="A73" s="10" t="s">
        <v>2</v>
      </c>
      <c r="B73" s="14" t="s">
        <v>62</v>
      </c>
      <c r="C73" s="8">
        <f t="shared" si="1"/>
        <v>244326.24</v>
      </c>
      <c r="D73" s="8">
        <v>0.92</v>
      </c>
    </row>
    <row r="74" spans="1:4" ht="30" customHeight="1">
      <c r="A74" s="10" t="s">
        <v>3</v>
      </c>
      <c r="B74" s="14" t="s">
        <v>61</v>
      </c>
      <c r="C74" s="8">
        <f t="shared" si="1"/>
        <v>7967.16</v>
      </c>
      <c r="D74" s="8">
        <v>0.03</v>
      </c>
    </row>
    <row r="75" spans="1:4" s="49" customFormat="1" ht="30" customHeight="1">
      <c r="A75" s="10" t="s">
        <v>4</v>
      </c>
      <c r="B75" s="14" t="s">
        <v>31</v>
      </c>
      <c r="C75" s="8">
        <f t="shared" si="1"/>
        <v>71704.44</v>
      </c>
      <c r="D75" s="8">
        <v>0.27</v>
      </c>
    </row>
    <row r="76" spans="1:4" ht="30" customHeight="1">
      <c r="A76" s="10" t="s">
        <v>5</v>
      </c>
      <c r="B76" s="14" t="s">
        <v>32</v>
      </c>
      <c r="C76" s="8">
        <f t="shared" si="1"/>
        <v>111540.24</v>
      </c>
      <c r="D76" s="8">
        <v>0.42</v>
      </c>
    </row>
    <row r="77" spans="1:4" ht="30" customHeight="1">
      <c r="A77" s="10" t="s">
        <v>6</v>
      </c>
      <c r="B77" s="14" t="s">
        <v>33</v>
      </c>
      <c r="C77" s="8">
        <f t="shared" si="1"/>
        <v>151376.03999999998</v>
      </c>
      <c r="D77" s="8">
        <v>0.57</v>
      </c>
    </row>
    <row r="78" spans="1:4" ht="25.5" customHeight="1">
      <c r="A78" s="10" t="s">
        <v>17</v>
      </c>
      <c r="B78" s="14" t="s">
        <v>21</v>
      </c>
      <c r="C78" s="8">
        <f t="shared" si="1"/>
        <v>119507.40000000001</v>
      </c>
      <c r="D78" s="8">
        <v>0.45</v>
      </c>
    </row>
    <row r="79" spans="1:4" ht="15.75">
      <c r="A79" s="90" t="s">
        <v>42</v>
      </c>
      <c r="B79" s="90"/>
      <c r="C79" s="9">
        <f>C8+C63+C66+C67+C69+C70+C71+C72+C73+C74+C75+C76+C77+C78</f>
        <v>2026314.3599999999</v>
      </c>
      <c r="D79" s="9">
        <f>D8+D63+D66+D67+D69+D70+D71+D72+D73+D74+D75+D76+D77+D78</f>
        <v>7.63</v>
      </c>
    </row>
    <row r="80" spans="1:4" s="49" customFormat="1" ht="15.75">
      <c r="A80" s="87" t="s">
        <v>40</v>
      </c>
      <c r="B80" s="87"/>
      <c r="C80" s="9">
        <f>D80*22131*12</f>
        <v>363833.64</v>
      </c>
      <c r="D80" s="9">
        <v>1.37</v>
      </c>
    </row>
    <row r="81" spans="1:4" ht="15.75">
      <c r="A81" s="87" t="s">
        <v>41</v>
      </c>
      <c r="B81" s="87"/>
      <c r="C81" s="9">
        <f>SUM(C79:C80)</f>
        <v>2390148</v>
      </c>
      <c r="D81" s="9">
        <f>SUM(D79:D80)</f>
        <v>9</v>
      </c>
    </row>
    <row r="82" spans="1:4" ht="47.25">
      <c r="A82" s="20" t="s">
        <v>1</v>
      </c>
      <c r="B82" s="7" t="s">
        <v>0</v>
      </c>
      <c r="C82" s="8" t="s">
        <v>57</v>
      </c>
      <c r="D82" s="8" t="s">
        <v>58</v>
      </c>
    </row>
    <row r="83" spans="1:4" ht="23.25" customHeight="1">
      <c r="A83" s="88" t="s">
        <v>8</v>
      </c>
      <c r="B83" s="88"/>
      <c r="C83" s="8"/>
      <c r="D83" s="8"/>
    </row>
    <row r="84" spans="1:5" ht="39" customHeight="1">
      <c r="A84" s="10" t="s">
        <v>9</v>
      </c>
      <c r="B84" s="14" t="s">
        <v>81</v>
      </c>
      <c r="C84" s="8">
        <v>161340.97</v>
      </c>
      <c r="D84" s="8">
        <v>0.57</v>
      </c>
      <c r="E84" s="15" t="s">
        <v>175</v>
      </c>
    </row>
    <row r="85" spans="1:7" ht="122.25" customHeight="1">
      <c r="A85" s="10" t="s">
        <v>20</v>
      </c>
      <c r="B85" s="14" t="s">
        <v>207</v>
      </c>
      <c r="C85" s="8">
        <v>374731.81</v>
      </c>
      <c r="D85" s="8">
        <v>63.64</v>
      </c>
      <c r="E85" s="15" t="s">
        <v>175</v>
      </c>
      <c r="G85" s="81"/>
    </row>
    <row r="86" spans="1:6" ht="42.75" customHeight="1">
      <c r="A86" s="10" t="s">
        <v>14</v>
      </c>
      <c r="B86" s="14" t="s">
        <v>251</v>
      </c>
      <c r="C86" s="21">
        <v>141771.84</v>
      </c>
      <c r="D86" s="21">
        <v>20.44</v>
      </c>
      <c r="F86" s="15" t="s">
        <v>240</v>
      </c>
    </row>
    <row r="87" spans="1:4" s="45" customFormat="1" ht="21" customHeight="1">
      <c r="A87" s="87" t="s">
        <v>41</v>
      </c>
      <c r="B87" s="87"/>
      <c r="C87" s="9">
        <f>SUM(C84:C86)</f>
        <v>677844.62</v>
      </c>
      <c r="D87" s="22"/>
    </row>
    <row r="88" spans="1:7" s="45" customFormat="1" ht="21" customHeight="1">
      <c r="A88" s="84" t="s">
        <v>206</v>
      </c>
      <c r="B88" s="85"/>
      <c r="C88" s="85"/>
      <c r="D88" s="85"/>
      <c r="E88" s="105"/>
      <c r="F88" s="105"/>
      <c r="G88" s="34"/>
    </row>
    <row r="89" spans="1:7" s="45" customFormat="1" ht="21" customHeight="1">
      <c r="A89" s="86" t="s">
        <v>203</v>
      </c>
      <c r="B89" s="86"/>
      <c r="C89" s="8">
        <v>304545.28</v>
      </c>
      <c r="D89" s="22"/>
      <c r="E89" s="105"/>
      <c r="F89" s="105"/>
      <c r="G89" s="34"/>
    </row>
    <row r="90" spans="1:7" s="45" customFormat="1" ht="21" customHeight="1">
      <c r="A90" s="86" t="s">
        <v>204</v>
      </c>
      <c r="B90" s="86"/>
      <c r="C90" s="8">
        <v>40904.74</v>
      </c>
      <c r="D90" s="22"/>
      <c r="E90" s="105"/>
      <c r="F90" s="105"/>
      <c r="G90" s="34"/>
    </row>
    <row r="91" spans="1:7" s="45" customFormat="1" ht="21" customHeight="1">
      <c r="A91" s="86" t="s">
        <v>205</v>
      </c>
      <c r="B91" s="86"/>
      <c r="C91" s="8">
        <v>20783.52</v>
      </c>
      <c r="D91" s="22"/>
      <c r="E91" s="106"/>
      <c r="F91" s="106"/>
      <c r="G91" s="29"/>
    </row>
    <row r="92" spans="1:7" s="45" customFormat="1" ht="21" customHeight="1">
      <c r="A92" s="83" t="s">
        <v>200</v>
      </c>
      <c r="B92" s="83"/>
      <c r="C92" s="8">
        <v>407911.03</v>
      </c>
      <c r="D92" s="22"/>
      <c r="E92" s="104"/>
      <c r="F92" s="104"/>
      <c r="G92" s="34"/>
    </row>
    <row r="93" spans="1:7" s="45" customFormat="1" ht="21" customHeight="1">
      <c r="A93" s="83" t="s">
        <v>201</v>
      </c>
      <c r="B93" s="83"/>
      <c r="C93" s="8">
        <v>47262.72</v>
      </c>
      <c r="D93" s="22"/>
      <c r="E93" s="104"/>
      <c r="F93" s="104"/>
      <c r="G93" s="34"/>
    </row>
    <row r="94" spans="1:7" s="45" customFormat="1" ht="21" customHeight="1">
      <c r="A94" s="83" t="s">
        <v>202</v>
      </c>
      <c r="B94" s="83"/>
      <c r="C94" s="8">
        <v>41860.34</v>
      </c>
      <c r="D94" s="22"/>
      <c r="E94" s="104"/>
      <c r="F94" s="104"/>
      <c r="G94" s="34"/>
    </row>
    <row r="95" spans="1:7" s="45" customFormat="1" ht="21" customHeight="1">
      <c r="A95" s="82" t="s">
        <v>167</v>
      </c>
      <c r="B95" s="82"/>
      <c r="C95" s="9">
        <f>SUM(C89:C94)</f>
        <v>863267.63</v>
      </c>
      <c r="D95" s="22"/>
      <c r="E95" s="104"/>
      <c r="F95" s="104"/>
      <c r="G95" s="34"/>
    </row>
    <row r="96" spans="1:7" s="45" customFormat="1" ht="21" customHeight="1">
      <c r="A96" s="28"/>
      <c r="B96" s="28"/>
      <c r="C96" s="29"/>
      <c r="D96" s="30"/>
      <c r="E96" s="32"/>
      <c r="F96" s="32"/>
      <c r="G96" s="34"/>
    </row>
    <row r="97" spans="1:7" s="45" customFormat="1" ht="21" customHeight="1">
      <c r="A97" s="31" t="s">
        <v>208</v>
      </c>
      <c r="B97" s="28"/>
      <c r="C97" s="29"/>
      <c r="D97" s="30"/>
      <c r="E97" s="32"/>
      <c r="F97" s="32"/>
      <c r="G97" s="34"/>
    </row>
    <row r="98" spans="1:7" s="45" customFormat="1" ht="21" customHeight="1">
      <c r="A98" s="83" t="s">
        <v>198</v>
      </c>
      <c r="B98" s="83"/>
      <c r="C98" s="8">
        <v>35258.943999999996</v>
      </c>
      <c r="D98" s="9"/>
      <c r="E98" s="104"/>
      <c r="F98" s="104"/>
      <c r="G98" s="34"/>
    </row>
    <row r="99" spans="1:6" s="45" customFormat="1" ht="21" customHeight="1">
      <c r="A99" s="83" t="s">
        <v>199</v>
      </c>
      <c r="B99" s="83"/>
      <c r="C99" s="8">
        <v>43852.8</v>
      </c>
      <c r="D99" s="9"/>
      <c r="E99" s="8">
        <f>(1520+1524+1524)*12</f>
        <v>54816</v>
      </c>
      <c r="F99" s="45" t="s">
        <v>209</v>
      </c>
    </row>
    <row r="100" spans="1:4" s="73" customFormat="1" ht="21" customHeight="1">
      <c r="A100" s="52" t="s">
        <v>215</v>
      </c>
      <c r="B100" s="52"/>
      <c r="C100" s="9">
        <f>SUM(C98:C99)</f>
        <v>79111.744</v>
      </c>
      <c r="D100" s="9"/>
    </row>
    <row r="101" spans="1:4" s="45" customFormat="1" ht="21" customHeight="1">
      <c r="A101" s="32"/>
      <c r="B101" s="32"/>
      <c r="C101" s="33"/>
      <c r="D101" s="29"/>
    </row>
    <row r="102" spans="1:4" s="45" customFormat="1" ht="21" customHeight="1">
      <c r="A102" s="38" t="s">
        <v>168</v>
      </c>
      <c r="B102" s="39"/>
      <c r="C102" s="40" t="s">
        <v>169</v>
      </c>
      <c r="D102" s="30"/>
    </row>
    <row r="103" spans="1:4" s="45" customFormat="1" ht="21" customHeight="1">
      <c r="A103" s="38"/>
      <c r="B103" s="39"/>
      <c r="C103" s="41"/>
      <c r="D103" s="30"/>
    </row>
    <row r="104" spans="1:4" s="45" customFormat="1" ht="21" customHeight="1">
      <c r="A104" s="42"/>
      <c r="B104" s="39"/>
      <c r="C104" s="41"/>
      <c r="D104" s="30"/>
    </row>
    <row r="105" spans="1:3" ht="18.75">
      <c r="A105" s="38" t="s">
        <v>170</v>
      </c>
      <c r="B105" s="39"/>
      <c r="C105" s="43" t="s">
        <v>171</v>
      </c>
    </row>
    <row r="106" ht="78.75">
      <c r="B106" s="74" t="s">
        <v>178</v>
      </c>
    </row>
    <row r="107" ht="15.75">
      <c r="B107" s="15" t="s">
        <v>197</v>
      </c>
    </row>
  </sheetData>
  <sheetProtection password="CE28" sheet="1" objects="1" scenarios="1" selectLockedCells="1" selectUnlockedCells="1"/>
  <mergeCells count="28">
    <mergeCell ref="E94:F94"/>
    <mergeCell ref="E95:F95"/>
    <mergeCell ref="E98:F98"/>
    <mergeCell ref="E93:F93"/>
    <mergeCell ref="E88:F88"/>
    <mergeCell ref="E89:F89"/>
    <mergeCell ref="E90:F90"/>
    <mergeCell ref="E91:F91"/>
    <mergeCell ref="E92:F92"/>
    <mergeCell ref="A80:B80"/>
    <mergeCell ref="A81:B81"/>
    <mergeCell ref="A83:B83"/>
    <mergeCell ref="A87:B87"/>
    <mergeCell ref="A2:D2"/>
    <mergeCell ref="A3:B3"/>
    <mergeCell ref="A4:B4"/>
    <mergeCell ref="A7:B7"/>
    <mergeCell ref="A79:B79"/>
    <mergeCell ref="A94:B94"/>
    <mergeCell ref="A95:B95"/>
    <mergeCell ref="A98:B98"/>
    <mergeCell ref="A99:B99"/>
    <mergeCell ref="A88:D88"/>
    <mergeCell ref="A89:B89"/>
    <mergeCell ref="A90:B90"/>
    <mergeCell ref="A91:B91"/>
    <mergeCell ref="A92:B92"/>
    <mergeCell ref="A93:B93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2012-02-23T07:01:16Z</dcterms:modified>
  <cp:category/>
  <cp:version/>
  <cp:contentType/>
  <cp:contentStatus/>
</cp:coreProperties>
</file>