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9-1" sheetId="1" r:id="rId1"/>
  </sheets>
  <calcPr calcId="124519"/>
</workbook>
</file>

<file path=xl/calcChain.xml><?xml version="1.0" encoding="utf-8"?>
<calcChain xmlns="http://schemas.openxmlformats.org/spreadsheetml/2006/main">
  <c r="D54" i="1"/>
  <c r="C53"/>
  <c r="D52"/>
  <c r="C47"/>
  <c r="D47" s="1"/>
  <c r="C46"/>
  <c r="C45"/>
  <c r="C44"/>
  <c r="C43"/>
  <c r="C42"/>
  <c r="D40"/>
  <c r="C40" s="1"/>
  <c r="D39"/>
  <c r="C39" s="1"/>
  <c r="D38"/>
  <c r="C38" s="1"/>
  <c r="C36" s="1"/>
  <c r="D37"/>
  <c r="D36" s="1"/>
  <c r="D35"/>
  <c r="C35" s="1"/>
  <c r="D34"/>
  <c r="C34" s="1"/>
  <c r="D33"/>
  <c r="D32"/>
  <c r="C32" s="1"/>
  <c r="C31"/>
  <c r="D31" s="1"/>
  <c r="C30"/>
  <c r="D14"/>
  <c r="C14" s="1"/>
  <c r="D12"/>
  <c r="C10"/>
  <c r="C33" l="1"/>
  <c r="C12"/>
  <c r="D48"/>
  <c r="C48" s="1"/>
  <c r="C49" l="1"/>
  <c r="D49"/>
</calcChain>
</file>

<file path=xl/sharedStrings.xml><?xml version="1.0" encoding="utf-8"?>
<sst xmlns="http://schemas.openxmlformats.org/spreadsheetml/2006/main" count="78" uniqueCount="71">
  <si>
    <r>
      <t xml:space="preserve">Адрес: </t>
    </r>
    <r>
      <rPr>
        <b/>
        <sz val="14"/>
        <color theme="1"/>
        <rFont val="Times New Roman"/>
        <family val="1"/>
        <charset val="204"/>
      </rPr>
      <t>м-н Горский, 69/1</t>
    </r>
  </si>
  <si>
    <t>Общая площадь помещений собственников: 15759,90 кв.м</t>
  </si>
  <si>
    <t>Количество подъездов: 6</t>
  </si>
  <si>
    <t>Количество квартир: 301</t>
  </si>
  <si>
    <t>№ п/п</t>
  </si>
  <si>
    <t>Перечень обязательных видов работ и услуг по содержанию общего имущества</t>
  </si>
  <si>
    <t>Стоимость работ и услуг в год, руб.</t>
  </si>
  <si>
    <t>Цена работ и услуг на 1кв.м. площади помещений в месяц, руб.</t>
  </si>
  <si>
    <t>Раздел 1. Содержание общего имущества дома</t>
  </si>
  <si>
    <t>1.</t>
  </si>
  <si>
    <r>
      <t xml:space="preserve">Техническое обслуживание внутридомового инженерного оборудования и конструктивных элементов зданий. </t>
    </r>
    <r>
      <rPr>
        <sz val="10"/>
        <color theme="1"/>
        <rFont val="Times New Roman"/>
        <family val="1"/>
        <charset val="204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</si>
  <si>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1.1.</t>
  </si>
  <si>
    <t xml:space="preserve">Техническое обслуживание внутридомового инженерного оборудования: 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</si>
  <si>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электроснабжения, а так 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устраннение причин при обнаружении их неисправности и т.д.</t>
  </si>
  <si>
    <t>1.2.</t>
  </si>
  <si>
    <t>Техническое обслуживание конструктивных элементов зданий:</t>
  </si>
  <si>
    <t>проведение технических осмотров, профилактического ремонта, устранение незначительных неисправностей в конструктивных элементах здания, смена и восстановление разбитых стекол, очистка кровли от снега, наледи, снежных шапок и сосулек и т.д.</t>
  </si>
  <si>
    <t>Сброс снега с козырьков и парапетов</t>
  </si>
  <si>
    <t>1.3.</t>
  </si>
  <si>
    <t>Услуги</t>
  </si>
  <si>
    <t>Помещения электрощитовых</t>
  </si>
  <si>
    <t xml:space="preserve">Электрощитовая домовая </t>
  </si>
  <si>
    <t>Замена автоматических выключателей С16</t>
  </si>
  <si>
    <t>Замена автоматических выключателей С25</t>
  </si>
  <si>
    <t>Места общего пользования, технический этаж,подвал</t>
  </si>
  <si>
    <t>Замена светильников типа НББ-60</t>
  </si>
  <si>
    <t>Замена светильников типа НПП 03-100-020</t>
  </si>
  <si>
    <t>Установка энергосберегающих диодов в цепи освещения</t>
  </si>
  <si>
    <t>Монтаж кабеля ВВГп3*1,5</t>
  </si>
  <si>
    <t>Монтаж кабеля ВВГп3*2,5</t>
  </si>
  <si>
    <t>Замена плафонов на НББ-60</t>
  </si>
  <si>
    <t>Замена выключателей внутренней установки</t>
  </si>
  <si>
    <t>Замена выключателей накладных</t>
  </si>
  <si>
    <t>Ограждение детской площадки</t>
  </si>
  <si>
    <t>Техническое обслуживание средств автоматизации ИТП</t>
  </si>
  <si>
    <t>ИТОГО услуги:</t>
  </si>
  <si>
    <t>2.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</si>
  <si>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</si>
  <si>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>3.</t>
  </si>
  <si>
    <t xml:space="preserve">Санитарное содержание лестничных клеток </t>
  </si>
  <si>
    <t>заработная плата технички</t>
  </si>
  <si>
    <t>материалы, инвентарь, спецодежда</t>
  </si>
  <si>
    <t>4.</t>
  </si>
  <si>
    <t>Содержание дворовой территории</t>
  </si>
  <si>
    <t>заработная плата дворника</t>
  </si>
  <si>
    <t>благоустройство (цветники, ограждения)</t>
  </si>
  <si>
    <t>5.</t>
  </si>
  <si>
    <r>
      <rPr>
        <b/>
        <sz val="12"/>
        <color theme="1"/>
        <rFont val="Times New Roman"/>
        <family val="1"/>
        <charset val="204"/>
      </rPr>
      <t xml:space="preserve">Дератизация подвального помещения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год выполняется специализированной организацией по договору</t>
    </r>
  </si>
  <si>
    <t>6.</t>
  </si>
  <si>
    <t>Механизированная уборка дворовой территории</t>
  </si>
  <si>
    <t>6.1.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</si>
  <si>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4 раза в год по 8 часов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</si>
  <si>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t>6.2.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</si>
  <si>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4 раза в год по 8 часов   </t>
    </r>
  </si>
  <si>
    <t>7.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</si>
  <si>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неделю</t>
    </r>
  </si>
  <si>
    <t>8.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</si>
  <si>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Вывоз и утилизация твердых бытовых отходов,  содержание контейнеров, с кв.м</t>
    </r>
  </si>
  <si>
    <t>9.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</si>
  <si>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</si>
  <si>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10.</t>
  </si>
  <si>
    <t>Техническое обслуживание домофона входной группы, (с квартиры)</t>
  </si>
  <si>
    <t>11.</t>
  </si>
  <si>
    <r>
      <t xml:space="preserve">Управление многоквартирным домом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Планирование работ по содержанию и ремонту общего имущества дома; планирование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помещений, в т.ч. за коммунальные услуги, взискание задолженности по оплате ЖКУ; ведение технической документации МКД, работа с населением, в т.ч. рассмотрение обращений и жалоб по качеству обслуживания и т.д.                                                       </t>
    </r>
  </si>
  <si>
    <t>ИТОГО стоимость работ и услуг по упралению и содержанию общего имущества в многоквартирном доме</t>
  </si>
  <si>
    <t>Раздел 2. Дополнительные услуги</t>
  </si>
  <si>
    <t>Наименование услуг и работ</t>
  </si>
  <si>
    <r>
      <t xml:space="preserve">Замена ламп накаливания на энергосберегающие </t>
    </r>
    <r>
      <rPr>
        <sz val="12"/>
        <color theme="1"/>
        <rFont val="Times New Roman"/>
        <family val="1"/>
        <charset val="204"/>
      </rPr>
      <t>(Согласно закона №261 от 18.11.2009г. "Об энергосбережении и о повышении энергетической эффективности" Ст.12 п.4 )-641шт.</t>
    </r>
  </si>
  <si>
    <t>Обслуживание и восстановление ППА (1п.)</t>
  </si>
  <si>
    <r>
      <t xml:space="preserve">Вознаграждение уполномоченного лица (совет дома)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</si>
  <si>
    <t>Утверждение тарифа и перечня работ и услуг                                                                                                                                                                                                                                           по содержанию общего имущества дома на 2013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</si>
</sst>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vertical="center" wrapText="1"/>
      <protection hidden="1"/>
    </xf>
    <xf numFmtId="4" fontId="10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16" fontId="5" fillId="0" borderId="4" xfId="0" applyNumberFormat="1" applyFont="1" applyBorder="1" applyAlignment="1" applyProtection="1">
      <alignment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49" fontId="5" fillId="0" borderId="5" xfId="0" applyNumberFormat="1" applyFont="1" applyBorder="1" applyAlignment="1" applyProtection="1">
      <alignment horizontal="left" vertical="center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73" zoomScaleNormal="73" workbookViewId="0">
      <selection activeCell="A2" sqref="A2:B2"/>
    </sheetView>
  </sheetViews>
  <sheetFormatPr defaultRowHeight="15.75"/>
  <cols>
    <col min="1" max="1" width="7" style="43" customWidth="1"/>
    <col min="2" max="2" width="70.42578125" style="7" customWidth="1"/>
    <col min="3" max="3" width="23.5703125" style="44" customWidth="1"/>
    <col min="4" max="4" width="22.5703125" style="44" customWidth="1"/>
    <col min="5" max="16384" width="9.140625" style="1"/>
  </cols>
  <sheetData>
    <row r="1" spans="1:4" ht="56.25" customHeight="1">
      <c r="A1" s="53" t="s">
        <v>70</v>
      </c>
      <c r="B1" s="53"/>
      <c r="C1" s="53"/>
      <c r="D1" s="53"/>
    </row>
    <row r="2" spans="1:4" ht="25.5">
      <c r="A2" s="54" t="s">
        <v>0</v>
      </c>
      <c r="B2" s="54"/>
      <c r="C2" s="2"/>
      <c r="D2" s="2"/>
    </row>
    <row r="3" spans="1:4" ht="25.5">
      <c r="A3" s="55" t="s">
        <v>1</v>
      </c>
      <c r="B3" s="55"/>
      <c r="C3" s="2"/>
      <c r="D3" s="2"/>
    </row>
    <row r="4" spans="1:4" ht="25.5">
      <c r="A4" s="56" t="s">
        <v>2</v>
      </c>
      <c r="B4" s="56"/>
      <c r="C4" s="2"/>
      <c r="D4" s="2"/>
    </row>
    <row r="5" spans="1:4" ht="25.5">
      <c r="A5" s="56" t="s">
        <v>3</v>
      </c>
      <c r="B5" s="56"/>
      <c r="C5" s="3"/>
      <c r="D5" s="3"/>
    </row>
    <row r="7" spans="1:4" s="7" customFormat="1" ht="63">
      <c r="A7" s="4" t="s">
        <v>4</v>
      </c>
      <c r="B7" s="4" t="s">
        <v>5</v>
      </c>
      <c r="C7" s="5" t="s">
        <v>6</v>
      </c>
      <c r="D7" s="6" t="s">
        <v>7</v>
      </c>
    </row>
    <row r="8" spans="1:4">
      <c r="A8" s="52" t="s">
        <v>8</v>
      </c>
      <c r="B8" s="52"/>
      <c r="C8" s="8"/>
      <c r="D8" s="8"/>
    </row>
    <row r="9" spans="1:4" ht="69.75">
      <c r="A9" s="9" t="s">
        <v>9</v>
      </c>
      <c r="B9" s="10" t="s">
        <v>10</v>
      </c>
      <c r="C9" s="6"/>
      <c r="D9" s="6"/>
    </row>
    <row r="10" spans="1:4" ht="31.5">
      <c r="A10" s="48" t="s">
        <v>11</v>
      </c>
      <c r="B10" s="11" t="s">
        <v>12</v>
      </c>
      <c r="C10" s="50">
        <f>15759.9*D10*12</f>
        <v>370672.848</v>
      </c>
      <c r="D10" s="50">
        <v>1.96</v>
      </c>
    </row>
    <row r="11" spans="1:4" ht="89.25">
      <c r="A11" s="49"/>
      <c r="B11" s="12" t="s">
        <v>13</v>
      </c>
      <c r="C11" s="51"/>
      <c r="D11" s="51"/>
    </row>
    <row r="12" spans="1:4">
      <c r="A12" s="48" t="s">
        <v>14</v>
      </c>
      <c r="B12" s="13" t="s">
        <v>15</v>
      </c>
      <c r="C12" s="50">
        <f>15759.9*D12*12</f>
        <v>245854.44</v>
      </c>
      <c r="D12" s="50">
        <f>1.21+0.09</f>
        <v>1.3</v>
      </c>
    </row>
    <row r="13" spans="1:4" ht="51">
      <c r="A13" s="49"/>
      <c r="B13" s="14" t="s">
        <v>16</v>
      </c>
      <c r="C13" s="51"/>
      <c r="D13" s="51"/>
    </row>
    <row r="14" spans="1:4" hidden="1">
      <c r="A14" s="15"/>
      <c r="B14" s="10" t="s">
        <v>17</v>
      </c>
      <c r="C14" s="6">
        <f>15759.9*D14*12</f>
        <v>16251.356721600001</v>
      </c>
      <c r="D14" s="6">
        <f>0.06*1.302*1.1</f>
        <v>8.5932000000000008E-2</v>
      </c>
    </row>
    <row r="15" spans="1:4">
      <c r="A15" s="16" t="s">
        <v>18</v>
      </c>
      <c r="B15" s="17" t="s">
        <v>19</v>
      </c>
      <c r="C15" s="6"/>
      <c r="D15" s="6"/>
    </row>
    <row r="16" spans="1:4">
      <c r="A16" s="16"/>
      <c r="B16" s="18" t="s">
        <v>20</v>
      </c>
      <c r="C16" s="6"/>
      <c r="D16" s="18"/>
    </row>
    <row r="17" spans="1:4">
      <c r="A17" s="16"/>
      <c r="B17" s="19" t="s">
        <v>21</v>
      </c>
      <c r="C17" s="6"/>
      <c r="D17" s="6"/>
    </row>
    <row r="18" spans="1:4">
      <c r="A18" s="16"/>
      <c r="B18" s="20" t="s">
        <v>22</v>
      </c>
      <c r="C18" s="6">
        <v>900</v>
      </c>
      <c r="D18" s="6"/>
    </row>
    <row r="19" spans="1:4">
      <c r="A19" s="16"/>
      <c r="B19" s="20" t="s">
        <v>23</v>
      </c>
      <c r="C19" s="6">
        <v>450</v>
      </c>
      <c r="D19" s="6"/>
    </row>
    <row r="20" spans="1:4">
      <c r="A20" s="16"/>
      <c r="B20" s="10" t="s">
        <v>24</v>
      </c>
      <c r="C20" s="6"/>
      <c r="D20" s="21"/>
    </row>
    <row r="21" spans="1:4">
      <c r="A21" s="16"/>
      <c r="B21" s="20" t="s">
        <v>25</v>
      </c>
      <c r="C21" s="6">
        <v>5320</v>
      </c>
      <c r="D21" s="21"/>
    </row>
    <row r="22" spans="1:4">
      <c r="A22" s="16"/>
      <c r="B22" s="20" t="s">
        <v>26</v>
      </c>
      <c r="C22" s="6">
        <v>7680</v>
      </c>
      <c r="D22" s="21"/>
    </row>
    <row r="23" spans="1:4">
      <c r="A23" s="16"/>
      <c r="B23" s="20" t="s">
        <v>27</v>
      </c>
      <c r="C23" s="6">
        <v>1980</v>
      </c>
      <c r="D23" s="21"/>
    </row>
    <row r="24" spans="1:4">
      <c r="A24" s="16"/>
      <c r="B24" s="20" t="s">
        <v>28</v>
      </c>
      <c r="C24" s="6">
        <v>3864</v>
      </c>
      <c r="D24" s="21"/>
    </row>
    <row r="25" spans="1:4">
      <c r="A25" s="22"/>
      <c r="B25" s="11" t="s">
        <v>29</v>
      </c>
      <c r="C25" s="23">
        <v>4723</v>
      </c>
      <c r="D25" s="24"/>
    </row>
    <row r="26" spans="1:4">
      <c r="A26" s="16"/>
      <c r="B26" s="20" t="s">
        <v>30</v>
      </c>
      <c r="C26" s="6">
        <v>4750</v>
      </c>
      <c r="D26" s="21"/>
    </row>
    <row r="27" spans="1:4">
      <c r="A27" s="16"/>
      <c r="B27" s="20" t="s">
        <v>31</v>
      </c>
      <c r="C27" s="6">
        <v>1200</v>
      </c>
      <c r="D27" s="21"/>
    </row>
    <row r="28" spans="1:4">
      <c r="A28" s="16"/>
      <c r="B28" s="20" t="s">
        <v>32</v>
      </c>
      <c r="C28" s="6">
        <v>600</v>
      </c>
      <c r="D28" s="21"/>
    </row>
    <row r="29" spans="1:4">
      <c r="A29" s="16"/>
      <c r="B29" s="20" t="s">
        <v>33</v>
      </c>
      <c r="C29" s="6">
        <v>100000</v>
      </c>
      <c r="D29" s="21"/>
    </row>
    <row r="30" spans="1:4">
      <c r="A30" s="16"/>
      <c r="B30" s="25" t="s">
        <v>34</v>
      </c>
      <c r="C30" s="26">
        <f>5482*12</f>
        <v>65784</v>
      </c>
      <c r="D30" s="21"/>
    </row>
    <row r="31" spans="1:4">
      <c r="A31" s="16"/>
      <c r="B31" s="27" t="s">
        <v>35</v>
      </c>
      <c r="C31" s="6">
        <f>SUM(C16:C30)</f>
        <v>197251</v>
      </c>
      <c r="D31" s="28">
        <f>C31/12/15759.9</f>
        <v>1.0430004843516349</v>
      </c>
    </row>
    <row r="32" spans="1:4" ht="69.75">
      <c r="A32" s="9" t="s">
        <v>36</v>
      </c>
      <c r="B32" s="10" t="s">
        <v>37</v>
      </c>
      <c r="C32" s="6">
        <f>15759.9*D32*12</f>
        <v>238353.23191680002</v>
      </c>
      <c r="D32" s="6">
        <f>0.88*1.302*1.1</f>
        <v>1.2603360000000001</v>
      </c>
    </row>
    <row r="33" spans="1:4" ht="26.25" customHeight="1">
      <c r="A33" s="9" t="s">
        <v>38</v>
      </c>
      <c r="B33" s="29" t="s">
        <v>39</v>
      </c>
      <c r="C33" s="6">
        <f>C34+C35</f>
        <v>260684.47831387102</v>
      </c>
      <c r="D33" s="6">
        <f>D34+D35</f>
        <v>1.3784165208000001</v>
      </c>
    </row>
    <row r="34" spans="1:4" ht="27" hidden="1" customHeight="1">
      <c r="A34" s="16"/>
      <c r="B34" s="20" t="s">
        <v>40</v>
      </c>
      <c r="C34" s="6">
        <f t="shared" ref="C34:C46" si="0">15759.9*D34*12</f>
        <v>248202.63751387101</v>
      </c>
      <c r="D34" s="26">
        <f>0.916364*1.302*1.1</f>
        <v>1.3124165208</v>
      </c>
    </row>
    <row r="35" spans="1:4" ht="27" hidden="1" customHeight="1">
      <c r="A35" s="16"/>
      <c r="B35" s="20" t="s">
        <v>41</v>
      </c>
      <c r="C35" s="6">
        <f t="shared" si="0"/>
        <v>12481.840799999998</v>
      </c>
      <c r="D35" s="6">
        <f>0.06*1.1</f>
        <v>6.6000000000000003E-2</v>
      </c>
    </row>
    <row r="36" spans="1:4" ht="27" customHeight="1">
      <c r="A36" s="9" t="s">
        <v>42</v>
      </c>
      <c r="B36" s="30" t="s">
        <v>43</v>
      </c>
      <c r="C36" s="6">
        <f>C37+C38+C39</f>
        <v>528298.06860859448</v>
      </c>
      <c r="D36" s="6">
        <f>D37+D38+D39</f>
        <v>2.7934719795630811</v>
      </c>
    </row>
    <row r="37" spans="1:4" ht="27" hidden="1" customHeight="1">
      <c r="A37" s="16"/>
      <c r="B37" s="20" t="s">
        <v>44</v>
      </c>
      <c r="C37" s="6">
        <v>501774.18</v>
      </c>
      <c r="D37" s="26">
        <f>C37/12/15759.9</f>
        <v>2.6532221016630815</v>
      </c>
    </row>
    <row r="38" spans="1:4" ht="27" hidden="1" customHeight="1">
      <c r="A38" s="16"/>
      <c r="B38" s="20" t="s">
        <v>41</v>
      </c>
      <c r="C38" s="6">
        <f t="shared" si="0"/>
        <v>13348.621431288</v>
      </c>
      <c r="D38" s="26">
        <f>0.0641666*1.1</f>
        <v>7.0583260000000009E-2</v>
      </c>
    </row>
    <row r="39" spans="1:4" ht="27" hidden="1" customHeight="1">
      <c r="A39" s="16"/>
      <c r="B39" s="20" t="s">
        <v>45</v>
      </c>
      <c r="C39" s="6">
        <f t="shared" si="0"/>
        <v>13175.267177306521</v>
      </c>
      <c r="D39" s="26">
        <f>0.063333289*1.1</f>
        <v>6.9666617900000005E-2</v>
      </c>
    </row>
    <row r="40" spans="1:4" ht="28.5">
      <c r="A40" s="9" t="s">
        <v>46</v>
      </c>
      <c r="B40" s="20" t="s">
        <v>47</v>
      </c>
      <c r="C40" s="6">
        <f t="shared" si="0"/>
        <v>12581.258661972002</v>
      </c>
      <c r="D40" s="26">
        <f>0.04645*1.302*1.1</f>
        <v>6.6525690000000012E-2</v>
      </c>
    </row>
    <row r="41" spans="1:4" ht="21.75" customHeight="1">
      <c r="A41" s="31" t="s">
        <v>48</v>
      </c>
      <c r="B41" s="32" t="s">
        <v>49</v>
      </c>
      <c r="C41" s="33"/>
      <c r="D41" s="1"/>
    </row>
    <row r="42" spans="1:4" s="34" customFormat="1" ht="28.5">
      <c r="A42" s="16" t="s">
        <v>50</v>
      </c>
      <c r="B42" s="20" t="s">
        <v>51</v>
      </c>
      <c r="C42" s="6">
        <f t="shared" si="0"/>
        <v>75647.520000000004</v>
      </c>
      <c r="D42" s="28">
        <v>0.4</v>
      </c>
    </row>
    <row r="43" spans="1:4" ht="28.5">
      <c r="A43" s="16" t="s">
        <v>52</v>
      </c>
      <c r="B43" s="20" t="s">
        <v>53</v>
      </c>
      <c r="C43" s="6">
        <f t="shared" si="0"/>
        <v>113471.27999999998</v>
      </c>
      <c r="D43" s="28">
        <v>0.6</v>
      </c>
    </row>
    <row r="44" spans="1:4" ht="28.5">
      <c r="A44" s="9" t="s">
        <v>54</v>
      </c>
      <c r="B44" s="10" t="s">
        <v>55</v>
      </c>
      <c r="C44" s="6">
        <f t="shared" si="0"/>
        <v>157876.37423999998</v>
      </c>
      <c r="D44" s="6">
        <v>0.83479999999999999</v>
      </c>
    </row>
    <row r="45" spans="1:4" ht="31.5" customHeight="1">
      <c r="A45" s="9" t="s">
        <v>56</v>
      </c>
      <c r="B45" s="10" t="s">
        <v>57</v>
      </c>
      <c r="C45" s="6">
        <f t="shared" si="0"/>
        <v>164533.356</v>
      </c>
      <c r="D45" s="6">
        <v>0.87</v>
      </c>
    </row>
    <row r="46" spans="1:4" ht="43.5" customHeight="1">
      <c r="A46" s="9" t="s">
        <v>58</v>
      </c>
      <c r="B46" s="25" t="s">
        <v>59</v>
      </c>
      <c r="C46" s="28">
        <f t="shared" si="0"/>
        <v>400152.21192792512</v>
      </c>
      <c r="D46" s="35">
        <v>2.1158774903813113</v>
      </c>
    </row>
    <row r="47" spans="1:4" ht="25.5" customHeight="1">
      <c r="A47" s="36" t="s">
        <v>60</v>
      </c>
      <c r="B47" s="25" t="s">
        <v>61</v>
      </c>
      <c r="C47" s="26">
        <f>20*301*12</f>
        <v>72240</v>
      </c>
      <c r="D47" s="26">
        <f>C47/12/15759.9</f>
        <v>0.38198211917588309</v>
      </c>
    </row>
    <row r="48" spans="1:4" ht="155.25" customHeight="1">
      <c r="A48" s="9" t="s">
        <v>62</v>
      </c>
      <c r="B48" s="37" t="s">
        <v>63</v>
      </c>
      <c r="C48" s="6">
        <f>15759.9*D48*12</f>
        <v>567523.21353383246</v>
      </c>
      <c r="D48" s="6">
        <f>(D10+D12+D31+D32+D33+D36+D40+D42+D43+D44+D45+D46+D47)*20%</f>
        <v>3.0008820568543824</v>
      </c>
    </row>
    <row r="49" spans="1:4">
      <c r="A49" s="45" t="s">
        <v>64</v>
      </c>
      <c r="B49" s="46"/>
      <c r="C49" s="8">
        <f>C10+C12+C31+C32+C33+C36+C40+C42+C43+C44+C45+C46+C47+C48</f>
        <v>3405139.2812029952</v>
      </c>
      <c r="D49" s="8">
        <f>D10+D12+D31+D32+D33+D36+D40+D42+D43+D44+D45+D46+D47+D48</f>
        <v>18.005292341126292</v>
      </c>
    </row>
    <row r="50" spans="1:4">
      <c r="A50" s="47" t="s">
        <v>65</v>
      </c>
      <c r="B50" s="47"/>
      <c r="C50" s="47"/>
      <c r="D50" s="47"/>
    </row>
    <row r="51" spans="1:4" ht="63">
      <c r="A51" s="38" t="s">
        <v>4</v>
      </c>
      <c r="B51" s="39" t="s">
        <v>66</v>
      </c>
      <c r="C51" s="5" t="s">
        <v>6</v>
      </c>
      <c r="D51" s="6" t="s">
        <v>7</v>
      </c>
    </row>
    <row r="52" spans="1:4" ht="47.25">
      <c r="A52" s="9" t="s">
        <v>9</v>
      </c>
      <c r="B52" s="25" t="s">
        <v>67</v>
      </c>
      <c r="C52" s="26">
        <v>55767</v>
      </c>
      <c r="D52" s="26">
        <f>C52/12/15759.9</f>
        <v>0.29487814008972141</v>
      </c>
    </row>
    <row r="53" spans="1:4">
      <c r="A53" s="9" t="s">
        <v>36</v>
      </c>
      <c r="B53" s="25" t="s">
        <v>68</v>
      </c>
      <c r="C53" s="6">
        <f>3909.6*D53*12</f>
        <v>117757.152</v>
      </c>
      <c r="D53" s="6">
        <v>2.5099999999999998</v>
      </c>
    </row>
    <row r="54" spans="1:4" ht="66.75">
      <c r="A54" s="9" t="s">
        <v>38</v>
      </c>
      <c r="B54" s="27" t="s">
        <v>69</v>
      </c>
      <c r="C54" s="6">
        <v>68969.789999999994</v>
      </c>
      <c r="D54" s="6">
        <f>C54/12/15759.9</f>
        <v>0.364690289913007</v>
      </c>
    </row>
    <row r="55" spans="1:4">
      <c r="A55" s="40"/>
      <c r="B55" s="41"/>
      <c r="C55" s="42"/>
      <c r="D55" s="42"/>
    </row>
    <row r="56" spans="1:4">
      <c r="B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="1" customFormat="1"/>
  </sheetData>
  <sheetProtection password="ED33" sheet="1" objects="1" scenarios="1"/>
  <mergeCells count="14">
    <mergeCell ref="A8:B8"/>
    <mergeCell ref="A1:D1"/>
    <mergeCell ref="A2:B2"/>
    <mergeCell ref="A3:B3"/>
    <mergeCell ref="A4:B4"/>
    <mergeCell ref="A5:B5"/>
    <mergeCell ref="A49:B49"/>
    <mergeCell ref="A50:D50"/>
    <mergeCell ref="A10:A11"/>
    <mergeCell ref="C10:C11"/>
    <mergeCell ref="D10:D11"/>
    <mergeCell ref="A12:A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69-1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2013-08-27T02:56:59Z</dcterms:modified>
</cp:coreProperties>
</file>