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75" windowWidth="18735" windowHeight="10935"/>
  </bookViews>
  <sheets>
    <sheet name="53" sheetId="1" r:id="rId1"/>
  </sheets>
  <externalReferences>
    <externalReference r:id="rId2"/>
  </externalReferences>
  <calcPr calcId="125725"/>
</workbook>
</file>

<file path=xl/calcChain.xml><?xml version="1.0" encoding="utf-8"?>
<calcChain xmlns="http://schemas.openxmlformats.org/spreadsheetml/2006/main">
  <c r="K72" i="1"/>
  <c r="J72"/>
  <c r="F72" l="1"/>
  <c r="C72"/>
  <c r="M71"/>
  <c r="K71"/>
  <c r="J71"/>
  <c r="I71"/>
  <c r="H71" s="1"/>
  <c r="H72" s="1"/>
  <c r="D71"/>
  <c r="D72" s="1"/>
  <c r="M70"/>
  <c r="K67"/>
  <c r="E67"/>
  <c r="C67"/>
  <c r="D66"/>
  <c r="E66" s="1"/>
  <c r="K65"/>
  <c r="D65"/>
  <c r="E65" s="1"/>
  <c r="K64"/>
  <c r="E64"/>
  <c r="C64"/>
  <c r="K63"/>
  <c r="E63"/>
  <c r="C63"/>
  <c r="K62"/>
  <c r="E62"/>
  <c r="C62"/>
  <c r="K61"/>
  <c r="L61" s="1"/>
  <c r="E61"/>
  <c r="C61"/>
  <c r="K60"/>
  <c r="E60"/>
  <c r="C60"/>
  <c r="I57"/>
  <c r="E57"/>
  <c r="F57" s="1"/>
  <c r="J55"/>
  <c r="K54"/>
  <c r="I54"/>
  <c r="E54"/>
  <c r="K53"/>
  <c r="I53"/>
  <c r="E53"/>
  <c r="K52"/>
  <c r="I52"/>
  <c r="E52"/>
  <c r="K51"/>
  <c r="I51"/>
  <c r="E51"/>
  <c r="K50"/>
  <c r="I50"/>
  <c r="E50"/>
  <c r="M49"/>
  <c r="K49"/>
  <c r="I49"/>
  <c r="E49"/>
  <c r="J48"/>
  <c r="K48" s="1"/>
  <c r="I47"/>
  <c r="E47"/>
  <c r="I46"/>
  <c r="E46"/>
  <c r="I45"/>
  <c r="E45"/>
  <c r="I44"/>
  <c r="E44"/>
  <c r="I43"/>
  <c r="E43"/>
  <c r="I42"/>
  <c r="E42"/>
  <c r="I41"/>
  <c r="E41"/>
  <c r="H40"/>
  <c r="D40"/>
  <c r="I39"/>
  <c r="E39"/>
  <c r="I38"/>
  <c r="E38"/>
  <c r="I37"/>
  <c r="E37"/>
  <c r="I36"/>
  <c r="E36"/>
  <c r="I35"/>
  <c r="E35"/>
  <c r="I34"/>
  <c r="E34"/>
  <c r="I33"/>
  <c r="E33"/>
  <c r="I32"/>
  <c r="E32"/>
  <c r="E31" s="1"/>
  <c r="I31"/>
  <c r="H31"/>
  <c r="H30" s="1"/>
  <c r="D31"/>
  <c r="K30"/>
  <c r="I29"/>
  <c r="E29"/>
  <c r="I28"/>
  <c r="E28"/>
  <c r="I27"/>
  <c r="E27"/>
  <c r="I26"/>
  <c r="E26"/>
  <c r="I25"/>
  <c r="E25"/>
  <c r="I24"/>
  <c r="E24"/>
  <c r="I23"/>
  <c r="E23"/>
  <c r="I22"/>
  <c r="E22"/>
  <c r="E21" s="1"/>
  <c r="K21"/>
  <c r="H21"/>
  <c r="I21" s="1"/>
  <c r="D21"/>
  <c r="K20"/>
  <c r="I20"/>
  <c r="E20"/>
  <c r="K19"/>
  <c r="I19"/>
  <c r="E19"/>
  <c r="K18"/>
  <c r="I18"/>
  <c r="E18"/>
  <c r="D30" l="1"/>
  <c r="D55"/>
  <c r="D58" s="1"/>
  <c r="E30"/>
  <c r="J40"/>
  <c r="J47" s="1"/>
  <c r="K47" s="1"/>
  <c r="I30"/>
  <c r="E55"/>
  <c r="E58" s="1"/>
  <c r="F58" s="1"/>
  <c r="C65"/>
  <c r="E71"/>
  <c r="E72" s="1"/>
  <c r="J44"/>
  <c r="K44" s="1"/>
  <c r="K40"/>
  <c r="I55"/>
  <c r="I58" s="1"/>
  <c r="H55"/>
  <c r="H58" s="1"/>
  <c r="J56"/>
  <c r="K56" s="1"/>
  <c r="G72"/>
  <c r="I72"/>
  <c r="J31"/>
  <c r="K55"/>
  <c r="F18" l="1"/>
  <c r="J42"/>
  <c r="K42" s="1"/>
  <c r="J46"/>
  <c r="K46" s="1"/>
  <c r="J41"/>
  <c r="K41" s="1"/>
  <c r="J43"/>
  <c r="K43" s="1"/>
  <c r="J45"/>
  <c r="K45" s="1"/>
  <c r="J39"/>
  <c r="K39" s="1"/>
  <c r="J38"/>
  <c r="K38" s="1"/>
  <c r="J37"/>
  <c r="K37" s="1"/>
  <c r="J36"/>
  <c r="K36" s="1"/>
  <c r="J35"/>
  <c r="K35" s="1"/>
  <c r="J34"/>
  <c r="K34" s="1"/>
  <c r="J33"/>
  <c r="K33" s="1"/>
  <c r="J32"/>
  <c r="K32" s="1"/>
  <c r="K31"/>
  <c r="J57"/>
  <c r="K57" l="1"/>
  <c r="J58"/>
  <c r="K58" s="1"/>
  <c r="M68" s="1"/>
</calcChain>
</file>

<file path=xl/sharedStrings.xml><?xml version="1.0" encoding="utf-8"?>
<sst xmlns="http://schemas.openxmlformats.org/spreadsheetml/2006/main" count="212" uniqueCount="162">
  <si>
    <t xml:space="preserve">ОТЧЕТ </t>
  </si>
  <si>
    <t xml:space="preserve">об использовании средств собственников по текущему содержанию </t>
  </si>
  <si>
    <t>МКД № 53 по м-н Горский за 2012 год</t>
  </si>
  <si>
    <t xml:space="preserve">Тариф по текущему содержанию с 01.01.2012 по 30.06.2012 - 15,36 руб./кв.м </t>
  </si>
  <si>
    <t xml:space="preserve">Тариф по текущему содержанию с 01.07.2012 по 31.12.2012 - 16,59 руб./кв.м </t>
  </si>
  <si>
    <t>Средний тариф по текущему содержанию - 15,98 руб./кв.м</t>
  </si>
  <si>
    <t>Убираемая площадь дворовой территории 7138,90 кв.м</t>
  </si>
  <si>
    <t>Убираемая площадь лестничных клеток 4854,10кв.м</t>
  </si>
  <si>
    <t>1. Расходы дома</t>
  </si>
  <si>
    <t>Характеристика МКД</t>
  </si>
  <si>
    <t>12-ти этажный кирпичный многоквартирный дом (от 10 до 30 лет эксплуатации)</t>
  </si>
  <si>
    <t>м-н Горский дом 53</t>
  </si>
  <si>
    <t>ЗА</t>
  </si>
  <si>
    <t>Против</t>
  </si>
  <si>
    <t>Воздержался</t>
  </si>
  <si>
    <t>Количество подъездов</t>
  </si>
  <si>
    <t>Общая площадь помещений собственников</t>
  </si>
  <si>
    <t>Перечень обязательных видов работ и услуг по содержанию и ремонту общего имущества  дома</t>
  </si>
  <si>
    <t>Условия выполнения работ, оказания услуг</t>
  </si>
  <si>
    <r>
      <t xml:space="preserve">Стоимость работ и услуг в </t>
    </r>
    <r>
      <rPr>
        <b/>
        <u/>
        <sz val="11"/>
        <color indexed="8"/>
        <rFont val="Times New Roman"/>
        <family val="1"/>
        <charset val="204"/>
      </rPr>
      <t>год,</t>
    </r>
    <r>
      <rPr>
        <sz val="11"/>
        <color theme="1"/>
        <rFont val="Times New Roman"/>
        <family val="1"/>
        <charset val="204"/>
      </rPr>
      <t xml:space="preserve"> руб.</t>
    </r>
  </si>
  <si>
    <t>Цена работ и услуг на 1 кв.м. площади помещений в месяц, руб.</t>
  </si>
  <si>
    <t>Размер платы за 1 кв.м. площади помещений в месяц, руб.</t>
  </si>
  <si>
    <t>Сумма затрат в год, руб.</t>
  </si>
  <si>
    <t>I</t>
  </si>
  <si>
    <t>СОДЕРЖАНИЕ ОБЩЕГО ИМУЩЕСТВА ДОМА</t>
  </si>
  <si>
    <t>факт</t>
  </si>
  <si>
    <t>Техническое обслуживание внутридомового инженерного оборудования</t>
  </si>
  <si>
    <t>Проведение технических осмотров, профилактического  ремонта и устранение незначительных неисправностей в системах отопления, водоснабжения, водоотведения, электроснабжения, а также: ремонт, регулировка, наладка и испытание систем центрального отопления; промывка, опрессовка, консервация и расконсервация системы центрального отопления; укрепление трубопроводов, мелкий  ремонт изоляции, проверка исправности канализационных вытяжек и устранение причин при обнаружении их неисправности и т.д.</t>
  </si>
  <si>
    <r>
      <t xml:space="preserve">Для выполнения работ по техническому обслуживанию внутридомового инженерного оборудования  в расчете для указанных домов учтены следующие работники: </t>
    </r>
    <r>
      <rPr>
        <b/>
        <u/>
        <sz val="11"/>
        <color indexed="8"/>
        <rFont val="Times New Roman"/>
        <family val="1"/>
        <charset val="204"/>
      </rPr>
      <t>в кирпичных домах - 0,219 ед.</t>
    </r>
    <r>
      <rPr>
        <sz val="11"/>
        <color indexed="8"/>
        <rFont val="Times New Roman"/>
        <family val="1"/>
        <charset val="204"/>
      </rPr>
      <t xml:space="preserve"> , в том числе:  слесарь-сантехник - 0,19 ед., электромонтер - 0,029 ед., </t>
    </r>
    <r>
      <rPr>
        <b/>
        <u/>
        <sz val="11"/>
        <color indexed="8"/>
        <rFont val="Times New Roman"/>
        <family val="1"/>
        <charset val="204"/>
      </rPr>
      <t>в крупнопанельных блочных домах - 0,262 ед.</t>
    </r>
    <r>
      <rPr>
        <sz val="11"/>
        <color indexed="8"/>
        <rFont val="Times New Roman"/>
        <family val="1"/>
        <charset val="204"/>
      </rPr>
      <t xml:space="preserve">, в том числе: слесарь-сантехник - 0,227 ед., электромонтер - 0,035 ед.  Заработная платы данных работников определена исходя из заработной платы  на 1 ед. - норму по начислению в размере - 12691,98 рублей в месяц </t>
    </r>
  </si>
  <si>
    <t>Техническое обслуживание конструктивных элементов зданий</t>
  </si>
  <si>
    <t>Проведение технических осмотров, профилактического  ремонта, устранение незначительных неисправностей в конструктивных элементах здания, смена и восстановление разбитых стекол;  ремонт и укрепление окон и дверей; очистка кровли от мусора, грязи, снега, наледи, снежных шапок и  сосулек и  т.д.</t>
  </si>
  <si>
    <r>
      <t xml:space="preserve">Для выполнения работ по техническому обслуживанию конструктивных элементов здания в расчете для указанных домов были учтены следующие работники:  </t>
    </r>
    <r>
      <rPr>
        <b/>
        <u/>
        <sz val="11"/>
        <color indexed="8"/>
        <rFont val="Times New Roman"/>
        <family val="1"/>
        <charset val="204"/>
      </rPr>
      <t>- в кирпичных домах - 0,274 ед.,</t>
    </r>
    <r>
      <rPr>
        <sz val="11"/>
        <color indexed="8"/>
        <rFont val="Times New Roman"/>
        <family val="1"/>
        <charset val="204"/>
      </rPr>
      <t xml:space="preserve"> из них: кровельщик - 0,022 ед., маляр - 0,057 ед., плотник - 0,086 ед., штукатур - 0,055 ед., подсобный рабочий - 0,008 ед.электрогазосварщик - 0,046 ед. </t>
    </r>
    <r>
      <rPr>
        <b/>
        <u/>
        <sz val="11"/>
        <color indexed="8"/>
        <rFont val="Times New Roman"/>
        <family val="1"/>
        <charset val="204"/>
      </rPr>
      <t>- в крупнопанельных блочных домах - 0,192 ед.,</t>
    </r>
    <r>
      <rPr>
        <sz val="11"/>
        <color indexed="8"/>
        <rFont val="Times New Roman"/>
        <family val="1"/>
        <charset val="204"/>
      </rPr>
      <t xml:space="preserve"> из них: кровельщик - 0,027 ед., маляр - 0,077 ед., плотник - 0,018 ед., штукатур - 0,006 ед., подсобный рабочий - 0,009 ед., электрогазосварщик - 0,055 ед. Заработная платы данных работников определена исходя из заработной платы  на 1 ед. - норму по начислению в размере - 12691,98 рублей в месяц.  При наличии объема работ можно предусмотреть  следующих работников: изолировщик на гидроизоляции (в панельных домах), каменщик, бетонщик, монтажник по монтажу стальных и железобетонных конструкций (в панельных домах), облицовщик-плиточник, облицовщик синтетическими материалами, слесарь строительный, стекольщик, столяр строительный, что увеличит стоимость работ по техническому обслуживанмию КЭЗ и увеличит размер платы за содержание общего имущества.        </t>
    </r>
  </si>
  <si>
    <t>Аварийно-ремонтное обслуживание</t>
  </si>
  <si>
    <t>круглосуточно на системах водоснабжения, водоотведния, теплоснабжения и энергообеспечения</t>
  </si>
  <si>
    <t>Санитарное содержание лестничных клеток</t>
  </si>
  <si>
    <t>Стоимость  уборки помещений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лестничных клеток, принятая в расчете составлет 1050,0 кв.м. Численность уборщиц помещений на указанную уборочную площадь составляет 1,0 ед. Заработная плата уборщиц помещений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уборщицы при выполнении полного объема работ на 1 ед. нормативной численности составляет 8272,05 рублей в месяц. Справочно: При увеличении заработной платы уборщиц на 10% стоимость услуги "уборка помещений" увеличивается на 9,8%. Также при увеличении уборочной площади лестничных клеток увеличивается нормативная численность уборщиц и, следовательно, увеличивается стоимость данной услуги.</t>
  </si>
  <si>
    <t>4.1.</t>
  </si>
  <si>
    <t>влажное подметание лестничных площадок и маршей</t>
  </si>
  <si>
    <t>нижние три этажа - 5 раз в неделю, выше третьего этажа и места перед загрузочными клапанами - 2 раза в неделю</t>
  </si>
  <si>
    <t>4.2.</t>
  </si>
  <si>
    <t>мытье лестничных площадок и маршей</t>
  </si>
  <si>
    <t>1 раз в месяц</t>
  </si>
  <si>
    <t>4.3.</t>
  </si>
  <si>
    <t>мытье пола кабины лифтов</t>
  </si>
  <si>
    <t>2 раза в неделю</t>
  </si>
  <si>
    <t>4.4.</t>
  </si>
  <si>
    <t>влажная протирка стен, дверей, оконных ограждений, перил, чердачных лестниц, плафонов, почтовых ящикв, шкафов для электросчитков и слаботочных устройств, обметание пыли с потолков</t>
  </si>
  <si>
    <t>1 раз в год</t>
  </si>
  <si>
    <t>4.5.</t>
  </si>
  <si>
    <t>влажная протирка стен, дверей, потолков и пллафонов кабины лифта</t>
  </si>
  <si>
    <t>4.6.</t>
  </si>
  <si>
    <t xml:space="preserve">влажная протирка  подоконников, отопительных приборов, </t>
  </si>
  <si>
    <t>2 раза в год</t>
  </si>
  <si>
    <t>4.7.</t>
  </si>
  <si>
    <t>мытье окон</t>
  </si>
  <si>
    <t>4.8.</t>
  </si>
  <si>
    <t>уборка площадки перед домом</t>
  </si>
  <si>
    <t>1 раз в неделю</t>
  </si>
  <si>
    <t>Уборка земельного участка, входящего в состав общего имущества дома</t>
  </si>
  <si>
    <t>Стоимость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дворовой территории принятая в расчете составляет: асфальт 1 класса - 140 кв.м., асфальт 2 класса - 300 кв.м., асфальт 3 класса - 1100 кв.м., грунт 2 класса - 700 кв.м., газоны - 2000 кв.м. Численность дворников дворовой территори на указанную уборочную площадь составляет 1,0 ед. Заработная плата дворников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дворника при выполнении полного объема работ на 1 ед. нормативной численности составляет 8272,05 рублей в месяц. Справочно:  При увеличении заработной платы дворника на 10% стоимость услуги "уборка дворовой территории" увеличивается на 9,2%. Также при увеличении уборочной площади дворовой территории увеличивается нормативная численность дворников и, следовательно, увеличивается стоимость данной услуги.</t>
  </si>
  <si>
    <t>5.1.</t>
  </si>
  <si>
    <t>холодный период</t>
  </si>
  <si>
    <t>5.1.1.</t>
  </si>
  <si>
    <t>подметание территории</t>
  </si>
  <si>
    <t>асфальт  1 класса - 1 раз в двое суток, асфальт 2 и 3 класса - 1 раз в сутки</t>
  </si>
  <si>
    <t>5.1.2.</t>
  </si>
  <si>
    <t>сдвигание свежевыпавшего снега в дни сильных снегопадов</t>
  </si>
  <si>
    <t xml:space="preserve"> 2 раза в сутки в дни сильных снегопадов</t>
  </si>
  <si>
    <t>5.1.3.</t>
  </si>
  <si>
    <t>посыпка территории пескосмесью</t>
  </si>
  <si>
    <t xml:space="preserve"> в дни гололеда не менее 1 раза в день</t>
  </si>
  <si>
    <t>5.1.4.</t>
  </si>
  <si>
    <t>очистка от наледи и льда крышек люков и пожарных колодцев</t>
  </si>
  <si>
    <t>5.1.5.</t>
  </si>
  <si>
    <t>очистка участков территории от снега и наледи при механизированной уборке</t>
  </si>
  <si>
    <t>6 раз в холодный период</t>
  </si>
  <si>
    <t>5.1.6.</t>
  </si>
  <si>
    <t>очистка контейнерной площадки</t>
  </si>
  <si>
    <t>5 раз в неделю</t>
  </si>
  <si>
    <t>5.1.7.</t>
  </si>
  <si>
    <t>сметание снега со ступеней и площадки перед входом в подъезд</t>
  </si>
  <si>
    <t>4 раза в неделю</t>
  </si>
  <si>
    <t>5.1.8.</t>
  </si>
  <si>
    <t>протирка указателей</t>
  </si>
  <si>
    <t>2 раза за период</t>
  </si>
  <si>
    <t>5.2.</t>
  </si>
  <si>
    <t>теплый период</t>
  </si>
  <si>
    <t>5.2.1.</t>
  </si>
  <si>
    <t>подметание территории с дни без осадков или в дни с осадками до 2 см</t>
  </si>
  <si>
    <t>асфальт  1 класса - 1 раз в двое суток, грунт 2 класса и асфальт 2 и 3 класса - 1 раз в сутки</t>
  </si>
  <si>
    <t>5.2.2.</t>
  </si>
  <si>
    <t>частичная уборка территории в дни с осадками более 2 см</t>
  </si>
  <si>
    <t xml:space="preserve">асфальт  1, 2 и 3 класса - 50 % территории  1 раз в двое суток </t>
  </si>
  <si>
    <t>5.2.3.</t>
  </si>
  <si>
    <t>уборка газонов</t>
  </si>
  <si>
    <t>1 раз в двое суток</t>
  </si>
  <si>
    <t>5.2.4.</t>
  </si>
  <si>
    <t>подметание ступеней и площадок перед входом в подъезд</t>
  </si>
  <si>
    <t>5.2.5.</t>
  </si>
  <si>
    <t>уборка контейнерной площадки</t>
  </si>
  <si>
    <t>5.2.6.</t>
  </si>
  <si>
    <t xml:space="preserve">уборка приямков </t>
  </si>
  <si>
    <t>5.2.7.</t>
  </si>
  <si>
    <t>5.2.8.</t>
  </si>
  <si>
    <t>озеленение и благоустройство</t>
  </si>
  <si>
    <t>в течении летнего периода</t>
  </si>
  <si>
    <t>Механизированная уборка  дворовой территории</t>
  </si>
  <si>
    <t xml:space="preserve">Стоимость  механизированной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</si>
  <si>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крупногабаритных бытовых отходов</t>
  </si>
  <si>
    <t>по мере необходимости (1 раз в неделю)</t>
  </si>
  <si>
    <t xml:space="preserve">Стоимость  услуг по вывозу и утилизации крупногабаритных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</si>
  <si>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твердых бытовых отходов</t>
  </si>
  <si>
    <t>не реже одного раза в сутки</t>
  </si>
  <si>
    <t xml:space="preserve">Стоимость  услуг по сбору, вывозу и утилизации твердых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</si>
  <si>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Дератизация, дезинсекция</t>
  </si>
  <si>
    <t>дератизация - 1 раз в квартал, дезинсекция - 2 раза в год</t>
  </si>
  <si>
    <t xml:space="preserve">Стоимость  услуг по дератизации и дезинсекции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</si>
  <si>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лифтов</t>
  </si>
  <si>
    <t>ежемесячно, согласно договору со специализированной организацией</t>
  </si>
  <si>
    <t xml:space="preserve">Стоимость  услуг по обслуживанию лифтов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</si>
  <si>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r>
      <t xml:space="preserve">Техническое обслуживание общедомовых приборов учета </t>
    </r>
    <r>
      <rPr>
        <sz val="11"/>
        <color indexed="8"/>
        <rFont val="Times New Roman"/>
        <family val="1"/>
        <charset val="204"/>
      </rPr>
      <t xml:space="preserve">(тепловая энергия, горячее и холодное вводоснабжение) и профилактические испытания электроустановки </t>
    </r>
  </si>
  <si>
    <t xml:space="preserve">Стоимость  услуг по обслуживанию общедомовых приборов учета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</si>
  <si>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ИТОГО  содержание общего имущества в многоквартирном доме</t>
  </si>
  <si>
    <t>Непредвиденные расходы 3%</t>
  </si>
  <si>
    <t>УПРАВЛЕНИЕ МНОГОКВАРТИРНЫМ ДОМОМ</t>
  </si>
  <si>
    <t xml:space="preserve">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риему заявок от населения и функций, связанных с регистрацией граждан и др. </t>
  </si>
  <si>
    <t>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приему заявок от населения и функций, связанных с регистрацией граждан.</t>
  </si>
  <si>
    <t>Стоимость услуги по управлению многоквартирным домом  учтена в размере 10% от общей стоимости работ и услуг по содержанию и ремонту общего имущества в многоквартирном доме. При  включении в перечень работ и услуг текущего и (или) капитального ремонта стоимость услуги по управлению многоквартирным домом учитывается  в размере 10% от общей  стоимости работ по содержанию, текущему  и (или) капитальному ремонту общего имущества в многоквартирном доме</t>
  </si>
  <si>
    <t xml:space="preserve">ВСЕГО управление многоквартирным домом и содержание общего имущества в многоквартирном доме </t>
  </si>
  <si>
    <t>по перечню</t>
  </si>
  <si>
    <t>1.</t>
  </si>
  <si>
    <t>Текущий ремонт</t>
  </si>
  <si>
    <t>1.1.</t>
  </si>
  <si>
    <t>Ремонт подъезда 2</t>
  </si>
  <si>
    <t>1.2.</t>
  </si>
  <si>
    <t>Ремонт подъезда 3</t>
  </si>
  <si>
    <t>1.3.</t>
  </si>
  <si>
    <t>Ремонт подъезда 4</t>
  </si>
  <si>
    <t>1.4.</t>
  </si>
  <si>
    <t>Ремонт подъезда 5</t>
  </si>
  <si>
    <t>1.5.</t>
  </si>
  <si>
    <t>Ремонт подъезда 6</t>
  </si>
  <si>
    <t>2.</t>
  </si>
  <si>
    <r>
      <t xml:space="preserve">Замена ламп накаливания на энергосберегающие </t>
    </r>
    <r>
      <rPr>
        <sz val="10"/>
        <color theme="1"/>
        <rFont val="Times New Roman"/>
        <family val="1"/>
        <charset val="204"/>
      </rPr>
      <t>(Согласно закона №261 от 18.11.2009г. "Об энергосбережении и о повышении энергетической эффективности" Ст.12 п.4 )-539шт.</t>
    </r>
  </si>
  <si>
    <t>3.</t>
  </si>
  <si>
    <t>Обслуживание и восстановление ППА (5п.)</t>
  </si>
  <si>
    <t>4.</t>
  </si>
  <si>
    <r>
      <t xml:space="preserve">Вознаграждение уполномоченного лица (совет дома)                                                                                                                                                                                                                                             </t>
    </r>
    <r>
      <rPr>
        <sz val="10"/>
        <color theme="1"/>
        <rFont val="Times New Roman"/>
        <family val="1"/>
        <charset val="204"/>
      </rPr>
      <t>Представление интересов собственников дома, доведение информации до каждого собственника многоквартирного дома предложений управляющей компании по содержанию и ремонтов дома, ведение протоколов собраний, решение других организационных вопросов, с кв.м</t>
    </r>
  </si>
  <si>
    <t>2. Доходы дома</t>
  </si>
  <si>
    <t>Статья/источник</t>
  </si>
  <si>
    <t>Задолженность собственников/ бюджета по платежам на начало периода,  руб.</t>
  </si>
  <si>
    <t>Начислено,  руб.</t>
  </si>
  <si>
    <t>Оплачено,  руб.</t>
  </si>
  <si>
    <t>Задолженность собственников/ бюджета по платежам на конец периода,  руб.</t>
  </si>
  <si>
    <t>Задолженность собственников по платежам на конец периода,  руб.</t>
  </si>
  <si>
    <t>Текущее содержание</t>
  </si>
  <si>
    <t>минус за простои по лифтам за год</t>
  </si>
  <si>
    <t xml:space="preserve">ИТОГО </t>
  </si>
  <si>
    <t>Директор ООО "КЖЭК "Горский"</t>
  </si>
  <si>
    <t>С.В. Занина</t>
  </si>
  <si>
    <t>Экономист</t>
  </si>
  <si>
    <t>Т.В.Хильченко</t>
  </si>
</sst>
</file>

<file path=xl/styles.xml><?xml version="1.0" encoding="utf-8"?>
<styleSheet xmlns="http://schemas.openxmlformats.org/spreadsheetml/2006/main">
  <numFmts count="2">
    <numFmt numFmtId="164" formatCode="0.0"/>
    <numFmt numFmtId="165" formatCode="0.000"/>
  </numFmts>
  <fonts count="32">
    <font>
      <sz val="11"/>
      <color theme="1"/>
      <name val="Calibri"/>
      <family val="2"/>
      <charset val="204"/>
      <scheme val="minor"/>
    </font>
    <font>
      <b/>
      <sz val="14"/>
      <color theme="1"/>
      <name val="Times New Roman"/>
      <family val="1"/>
      <charset val="204"/>
    </font>
    <font>
      <sz val="11"/>
      <name val="Times New Roman"/>
      <family val="1"/>
      <charset val="204"/>
    </font>
    <font>
      <sz val="11"/>
      <color theme="1"/>
      <name val="Times New Roman"/>
      <family val="1"/>
      <charset val="204"/>
    </font>
    <font>
      <sz val="12"/>
      <color theme="1"/>
      <name val="Times New Roman"/>
      <family val="1"/>
      <charset val="204"/>
    </font>
    <font>
      <b/>
      <sz val="10"/>
      <color theme="1"/>
      <name val="Times New Roman"/>
      <family val="1"/>
      <charset val="204"/>
    </font>
    <font>
      <sz val="11"/>
      <color indexed="8"/>
      <name val="Times New Roman"/>
      <family val="1"/>
      <charset val="204"/>
    </font>
    <font>
      <b/>
      <sz val="11"/>
      <color indexed="8"/>
      <name val="Times New Roman"/>
      <family val="1"/>
      <charset val="204"/>
    </font>
    <font>
      <sz val="11"/>
      <color indexed="10"/>
      <name val="Times New Roman"/>
      <family val="1"/>
      <charset val="204"/>
    </font>
    <font>
      <b/>
      <sz val="11"/>
      <color theme="1"/>
      <name val="Times New Roman"/>
      <family val="1"/>
      <charset val="204"/>
    </font>
    <font>
      <b/>
      <u/>
      <sz val="11"/>
      <color indexed="8"/>
      <name val="Times New Roman"/>
      <family val="1"/>
      <charset val="204"/>
    </font>
    <font>
      <sz val="10"/>
      <color indexed="8"/>
      <name val="Times New Roman"/>
      <family val="1"/>
      <charset val="204"/>
    </font>
    <font>
      <b/>
      <sz val="13"/>
      <color indexed="8"/>
      <name val="Times New Roman"/>
      <family val="1"/>
      <charset val="204"/>
    </font>
    <font>
      <sz val="9"/>
      <color indexed="8"/>
      <name val="Times New Roman"/>
      <family val="1"/>
      <charset val="204"/>
    </font>
    <font>
      <b/>
      <sz val="11"/>
      <name val="Times New Roman"/>
      <family val="1"/>
      <charset val="204"/>
    </font>
    <font>
      <b/>
      <i/>
      <sz val="11"/>
      <color indexed="8"/>
      <name val="Times New Roman"/>
      <family val="1"/>
      <charset val="204"/>
    </font>
    <font>
      <sz val="11"/>
      <color rgb="FFFF0000"/>
      <name val="Times New Roman"/>
      <family val="1"/>
      <charset val="204"/>
    </font>
    <font>
      <b/>
      <sz val="13"/>
      <color indexed="10"/>
      <name val="Times New Roman"/>
      <family val="1"/>
      <charset val="204"/>
    </font>
    <font>
      <b/>
      <sz val="13"/>
      <name val="Times New Roman"/>
      <family val="1"/>
      <charset val="204"/>
    </font>
    <font>
      <sz val="10"/>
      <color theme="1"/>
      <name val="Times New Roman"/>
      <family val="1"/>
      <charset val="204"/>
    </font>
    <font>
      <b/>
      <sz val="13"/>
      <color theme="1"/>
      <name val="Times New Roman"/>
      <family val="1"/>
      <charset val="204"/>
    </font>
    <font>
      <b/>
      <sz val="12"/>
      <color theme="1"/>
      <name val="Times New Roman"/>
      <family val="1"/>
      <charset val="204"/>
    </font>
    <font>
      <sz val="12"/>
      <color indexed="8"/>
      <name val="Times New Roman"/>
      <family val="1"/>
      <charset val="204"/>
    </font>
    <font>
      <sz val="12"/>
      <name val="Times New Roman"/>
      <family val="1"/>
      <charset val="204"/>
    </font>
    <font>
      <sz val="13"/>
      <color indexed="8"/>
      <name val="Times New Roman"/>
      <family val="1"/>
      <charset val="204"/>
    </font>
    <font>
      <b/>
      <sz val="11"/>
      <color indexed="10"/>
      <name val="Times New Roman"/>
      <family val="1"/>
      <charset val="204"/>
    </font>
    <font>
      <i/>
      <sz val="12"/>
      <color theme="1"/>
      <name val="Times New Roman"/>
      <family val="1"/>
      <charset val="204"/>
    </font>
    <font>
      <sz val="14"/>
      <color theme="1"/>
      <name val="Times New Roman"/>
      <family val="1"/>
      <charset val="204"/>
    </font>
    <font>
      <sz val="12"/>
      <color indexed="10"/>
      <name val="Times New Roman"/>
      <family val="1"/>
      <charset val="204"/>
    </font>
    <font>
      <b/>
      <sz val="12"/>
      <color indexed="10"/>
      <name val="Times New Roman"/>
      <family val="1"/>
      <charset val="204"/>
    </font>
    <font>
      <sz val="14"/>
      <color indexed="10"/>
      <name val="Times New Roman"/>
      <family val="1"/>
      <charset val="204"/>
    </font>
    <font>
      <sz val="14"/>
      <name val="Times New Roman"/>
      <family val="1"/>
      <charset val="204"/>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53">
    <xf numFmtId="0" fontId="0" fillId="0" borderId="0" xfId="0"/>
    <xf numFmtId="4" fontId="1" fillId="0" borderId="0" xfId="0" applyNumberFormat="1" applyFont="1" applyFill="1" applyAlignment="1">
      <alignment vertical="center"/>
    </xf>
    <xf numFmtId="0" fontId="2" fillId="0" borderId="0" xfId="0" applyFont="1" applyFill="1"/>
    <xf numFmtId="0" fontId="3" fillId="0" borderId="0" xfId="0" applyFont="1" applyFill="1"/>
    <xf numFmtId="4" fontId="1" fillId="0" borderId="0" xfId="0" applyNumberFormat="1" applyFont="1" applyFill="1" applyAlignment="1">
      <alignment vertical="center" wrapText="1"/>
    </xf>
    <xf numFmtId="4" fontId="1" fillId="0" borderId="1" xfId="0" applyNumberFormat="1" applyFont="1" applyFill="1" applyBorder="1" applyAlignment="1">
      <alignment vertical="center" wrapText="1"/>
    </xf>
    <xf numFmtId="4" fontId="1" fillId="0" borderId="0" xfId="0" applyNumberFormat="1" applyFont="1" applyFill="1" applyAlignment="1">
      <alignment horizontal="center" vertical="center"/>
    </xf>
    <xf numFmtId="4" fontId="1" fillId="0" borderId="0" xfId="0" applyNumberFormat="1" applyFont="1" applyFill="1" applyBorder="1" applyAlignment="1">
      <alignment vertical="center" wrapText="1"/>
    </xf>
    <xf numFmtId="4" fontId="4" fillId="0" borderId="0" xfId="0" applyNumberFormat="1" applyFont="1" applyFill="1" applyBorder="1" applyAlignment="1">
      <alignment horizontal="left" vertical="center"/>
    </xf>
    <xf numFmtId="0" fontId="3" fillId="0" borderId="4" xfId="0" applyFont="1" applyFill="1" applyBorder="1" applyAlignment="1">
      <alignment vertical="center" wrapText="1"/>
    </xf>
    <xf numFmtId="0" fontId="8" fillId="0" borderId="0" xfId="0" applyFont="1" applyFill="1"/>
    <xf numFmtId="0" fontId="3" fillId="0" borderId="5" xfId="0" applyFont="1" applyFill="1" applyBorder="1" applyAlignment="1">
      <alignment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6" xfId="0" applyFont="1" applyFill="1" applyBorder="1" applyAlignment="1">
      <alignment vertical="center" wrapText="1"/>
    </xf>
    <xf numFmtId="0" fontId="9" fillId="0" borderId="2"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5" xfId="0" applyFont="1" applyFill="1" applyBorder="1" applyAlignment="1">
      <alignment vertical="center" wrapText="1"/>
    </xf>
    <xf numFmtId="2" fontId="9" fillId="0" borderId="5" xfId="0" applyNumberFormat="1" applyFont="1" applyFill="1" applyBorder="1" applyAlignment="1">
      <alignment vertical="center" wrapText="1"/>
    </xf>
    <xf numFmtId="4" fontId="9" fillId="0" borderId="2" xfId="0" applyNumberFormat="1" applyFont="1" applyFill="1" applyBorder="1" applyAlignment="1">
      <alignment horizontal="center" vertical="center" wrapText="1"/>
    </xf>
    <xf numFmtId="2" fontId="9" fillId="0" borderId="2" xfId="0" applyNumberFormat="1" applyFont="1" applyBorder="1" applyAlignment="1">
      <alignment horizontal="center" vertical="center"/>
    </xf>
    <xf numFmtId="2" fontId="11" fillId="0" borderId="2" xfId="0" applyNumberFormat="1" applyFont="1" applyFill="1" applyBorder="1" applyAlignment="1">
      <alignment horizontal="center" vertical="center" wrapText="1"/>
    </xf>
    <xf numFmtId="0" fontId="3" fillId="0" borderId="8" xfId="0" applyFont="1" applyFill="1" applyBorder="1" applyAlignment="1">
      <alignment vertical="center" wrapText="1"/>
    </xf>
    <xf numFmtId="2" fontId="7" fillId="0" borderId="2" xfId="0" applyNumberFormat="1" applyFont="1" applyFill="1" applyBorder="1" applyAlignment="1">
      <alignment horizontal="center"/>
    </xf>
    <xf numFmtId="2" fontId="7" fillId="0" borderId="2" xfId="0" applyNumberFormat="1" applyFont="1" applyFill="1" applyBorder="1" applyAlignment="1">
      <alignment horizontal="center" wrapText="1"/>
    </xf>
    <xf numFmtId="0" fontId="13" fillId="0" borderId="2" xfId="0" applyFont="1" applyFill="1" applyBorder="1" applyAlignment="1">
      <alignment horizontal="left" vertical="center" wrapText="1"/>
    </xf>
    <xf numFmtId="2" fontId="6" fillId="0" borderId="2" xfId="0" applyNumberFormat="1" applyFont="1" applyFill="1" applyBorder="1" applyAlignment="1">
      <alignment horizontal="center" wrapText="1"/>
    </xf>
    <xf numFmtId="2" fontId="3" fillId="0" borderId="2" xfId="0" applyNumberFormat="1" applyFont="1" applyFill="1" applyBorder="1" applyAlignment="1">
      <alignment horizontal="center"/>
    </xf>
    <xf numFmtId="2" fontId="3" fillId="0" borderId="2" xfId="0" applyNumberFormat="1" applyFont="1" applyFill="1" applyBorder="1" applyAlignment="1">
      <alignment horizontal="center" vertical="center" wrapText="1"/>
    </xf>
    <xf numFmtId="2" fontId="3" fillId="0" borderId="5" xfId="0" applyNumberFormat="1" applyFont="1" applyFill="1" applyBorder="1" applyAlignment="1">
      <alignment vertical="center" wrapText="1"/>
    </xf>
    <xf numFmtId="2" fontId="2" fillId="0" borderId="0" xfId="0" applyNumberFormat="1" applyFont="1" applyFill="1"/>
    <xf numFmtId="4" fontId="2" fillId="0" borderId="0" xfId="0" applyNumberFormat="1" applyFont="1" applyFill="1"/>
    <xf numFmtId="0" fontId="14" fillId="0" borderId="0" xfId="0" applyFont="1" applyFill="1" applyAlignment="1">
      <alignment horizontal="center" vertical="center"/>
    </xf>
    <xf numFmtId="0" fontId="15" fillId="0" borderId="2" xfId="0" applyFont="1" applyFill="1" applyBorder="1" applyAlignment="1">
      <alignment horizontal="center" vertical="center" wrapText="1"/>
    </xf>
    <xf numFmtId="2" fontId="8" fillId="0" borderId="2" xfId="0" applyNumberFormat="1" applyFont="1" applyFill="1" applyBorder="1" applyAlignment="1">
      <alignment horizontal="center"/>
    </xf>
    <xf numFmtId="4" fontId="3" fillId="0" borderId="2" xfId="0" applyNumberFormat="1" applyFont="1" applyFill="1" applyBorder="1" applyAlignment="1">
      <alignment horizontal="center" vertical="center" wrapText="1"/>
    </xf>
    <xf numFmtId="165" fontId="3" fillId="0" borderId="2" xfId="0" applyNumberFormat="1" applyFont="1" applyBorder="1" applyAlignment="1">
      <alignment horizontal="center" vertical="center"/>
    </xf>
    <xf numFmtId="0" fontId="6" fillId="0" borderId="2" xfId="0" applyFont="1" applyFill="1" applyBorder="1" applyAlignment="1">
      <alignment horizontal="center" vertical="center" wrapText="1"/>
    </xf>
    <xf numFmtId="164" fontId="3" fillId="0" borderId="2" xfId="0" applyNumberFormat="1" applyFont="1" applyFill="1" applyBorder="1" applyAlignment="1">
      <alignment horizontal="center" wrapText="1"/>
    </xf>
    <xf numFmtId="2" fontId="6" fillId="0" borderId="2" xfId="0" applyNumberFormat="1" applyFont="1" applyFill="1" applyBorder="1" applyAlignment="1">
      <alignment horizontal="center" vertical="center" wrapText="1"/>
    </xf>
    <xf numFmtId="164" fontId="16" fillId="0" borderId="2" xfId="0" applyNumberFormat="1" applyFont="1" applyFill="1" applyBorder="1" applyAlignment="1">
      <alignment horizontal="center" wrapText="1"/>
    </xf>
    <xf numFmtId="0" fontId="3" fillId="0" borderId="7" xfId="0" applyFont="1" applyFill="1" applyBorder="1" applyAlignment="1">
      <alignment vertical="center" wrapText="1"/>
    </xf>
    <xf numFmtId="0" fontId="7" fillId="0" borderId="2" xfId="0" applyFont="1" applyFill="1" applyBorder="1" applyAlignment="1">
      <alignment horizontal="center" vertical="center" wrapText="1"/>
    </xf>
    <xf numFmtId="0" fontId="2" fillId="0" borderId="0" xfId="0" applyFont="1" applyFill="1" applyAlignment="1">
      <alignment horizontal="center" vertical="center"/>
    </xf>
    <xf numFmtId="0" fontId="17" fillId="0" borderId="2" xfId="0" applyFont="1" applyFill="1" applyBorder="1"/>
    <xf numFmtId="0" fontId="12" fillId="0" borderId="2" xfId="0" applyFont="1" applyFill="1" applyBorder="1" applyAlignment="1">
      <alignment vertical="center" wrapText="1"/>
    </xf>
    <xf numFmtId="2" fontId="12" fillId="0" borderId="2" xfId="0" applyNumberFormat="1" applyFont="1" applyFill="1" applyBorder="1" applyAlignment="1">
      <alignment horizontal="center"/>
    </xf>
    <xf numFmtId="4" fontId="12" fillId="0" borderId="2" xfId="0" applyNumberFormat="1" applyFont="1" applyFill="1" applyBorder="1" applyAlignment="1">
      <alignment horizontal="center" vertical="center"/>
    </xf>
    <xf numFmtId="2" fontId="18" fillId="0" borderId="0" xfId="0" applyNumberFormat="1" applyFont="1" applyFill="1"/>
    <xf numFmtId="0" fontId="17" fillId="0" borderId="0" xfId="0" applyFont="1" applyFill="1"/>
    <xf numFmtId="0" fontId="3" fillId="0" borderId="2" xfId="0" applyFont="1" applyFill="1" applyBorder="1" applyAlignment="1">
      <alignment vertical="center"/>
    </xf>
    <xf numFmtId="0" fontId="18" fillId="0" borderId="0" xfId="0" applyFont="1" applyFill="1"/>
    <xf numFmtId="0" fontId="3"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19" fillId="0" borderId="4" xfId="0"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4" fontId="12" fillId="0" borderId="4" xfId="0" applyNumberFormat="1" applyFont="1" applyFill="1" applyBorder="1" applyAlignment="1">
      <alignment horizontal="center" vertical="center"/>
    </xf>
    <xf numFmtId="4" fontId="18" fillId="0" borderId="4"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vertical="center" wrapText="1"/>
    </xf>
    <xf numFmtId="0" fontId="17" fillId="0" borderId="11" xfId="0" applyFont="1" applyFill="1" applyBorder="1" applyAlignment="1">
      <alignment horizontal="center" vertical="center"/>
    </xf>
    <xf numFmtId="0" fontId="12" fillId="0" borderId="12" xfId="0" applyFont="1" applyFill="1" applyBorder="1" applyAlignment="1">
      <alignment vertical="center" wrapText="1"/>
    </xf>
    <xf numFmtId="2" fontId="12" fillId="0" borderId="12" xfId="0" applyNumberFormat="1" applyFont="1" applyFill="1" applyBorder="1" applyAlignment="1">
      <alignment horizontal="center" vertical="center"/>
    </xf>
    <xf numFmtId="2" fontId="20" fillId="0" borderId="12" xfId="0" applyNumberFormat="1" applyFont="1" applyFill="1" applyBorder="1" applyAlignment="1">
      <alignment horizontal="center" vertical="center"/>
    </xf>
    <xf numFmtId="4" fontId="20" fillId="0" borderId="12"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4" fontId="18" fillId="0" borderId="0" xfId="0" applyNumberFormat="1" applyFont="1" applyFill="1" applyAlignment="1">
      <alignment horizontal="center" vertical="center"/>
    </xf>
    <xf numFmtId="0" fontId="17" fillId="0" borderId="0" xfId="0" applyFont="1" applyFill="1" applyAlignment="1">
      <alignment horizontal="center" vertical="center"/>
    </xf>
    <xf numFmtId="0" fontId="21" fillId="0" borderId="6" xfId="0" applyFont="1" applyFill="1" applyBorder="1" applyAlignment="1">
      <alignment horizontal="center" vertical="center"/>
    </xf>
    <xf numFmtId="0" fontId="21" fillId="0" borderId="6" xfId="0" applyFont="1" applyFill="1" applyBorder="1" applyAlignment="1">
      <alignment vertical="center" wrapText="1"/>
    </xf>
    <xf numFmtId="4" fontId="22" fillId="0" borderId="6" xfId="0" applyNumberFormat="1" applyFont="1" applyFill="1" applyBorder="1" applyAlignment="1">
      <alignment horizontal="center" vertical="center" wrapText="1"/>
    </xf>
    <xf numFmtId="0" fontId="21" fillId="0" borderId="6" xfId="0" applyFont="1" applyBorder="1" applyAlignment="1">
      <alignment vertical="center"/>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Border="1" applyAlignment="1">
      <alignment vertical="center" wrapText="1"/>
    </xf>
    <xf numFmtId="4" fontId="22" fillId="0" borderId="2" xfId="0" applyNumberFormat="1"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0" fontId="21" fillId="0" borderId="2" xfId="0" applyFont="1" applyBorder="1" applyAlignment="1">
      <alignment vertical="center"/>
    </xf>
    <xf numFmtId="4" fontId="4" fillId="0" borderId="2" xfId="0" applyNumberFormat="1" applyFont="1" applyBorder="1" applyAlignment="1">
      <alignment horizontal="center" vertical="center"/>
    </xf>
    <xf numFmtId="4" fontId="24" fillId="0" borderId="2" xfId="0" applyNumberFormat="1" applyFont="1" applyFill="1" applyBorder="1" applyAlignment="1">
      <alignment horizontal="center" vertical="center"/>
    </xf>
    <xf numFmtId="4" fontId="23" fillId="0" borderId="2" xfId="0" applyNumberFormat="1" applyFont="1" applyBorder="1" applyAlignment="1">
      <alignment horizontal="center" vertical="center" wrapText="1"/>
    </xf>
    <xf numFmtId="4" fontId="24" fillId="0" borderId="16" xfId="0" applyNumberFormat="1" applyFont="1" applyFill="1" applyBorder="1" applyAlignment="1">
      <alignment horizontal="center" vertical="center"/>
    </xf>
    <xf numFmtId="0" fontId="8" fillId="0" borderId="2" xfId="0" applyFont="1" applyFill="1" applyBorder="1"/>
    <xf numFmtId="0" fontId="4" fillId="0" borderId="2" xfId="0" applyFont="1" applyBorder="1" applyAlignment="1">
      <alignment horizontal="center" vertical="center"/>
    </xf>
    <xf numFmtId="0" fontId="1" fillId="0" borderId="2" xfId="0" applyFont="1" applyBorder="1" applyAlignment="1">
      <alignment horizontal="center" vertical="center"/>
    </xf>
    <xf numFmtId="0" fontId="21" fillId="0" borderId="2" xfId="0" applyFont="1" applyFill="1" applyBorder="1" applyAlignment="1">
      <alignment vertical="center" wrapText="1"/>
    </xf>
    <xf numFmtId="4" fontId="4" fillId="0" borderId="2"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4" fontId="21" fillId="0" borderId="2" xfId="0" applyNumberFormat="1" applyFont="1" applyBorder="1" applyAlignment="1">
      <alignment vertical="center" wrapText="1"/>
    </xf>
    <xf numFmtId="4" fontId="21" fillId="0" borderId="0" xfId="0" applyNumberFormat="1" applyFont="1" applyBorder="1" applyAlignment="1">
      <alignment horizontal="center" vertical="center"/>
    </xf>
    <xf numFmtId="4" fontId="21" fillId="0" borderId="0" xfId="0" applyNumberFormat="1" applyFont="1" applyBorder="1" applyAlignment="1">
      <alignment vertical="center" wrapText="1"/>
    </xf>
    <xf numFmtId="0" fontId="8" fillId="0" borderId="0" xfId="0" applyFont="1" applyFill="1" applyBorder="1"/>
    <xf numFmtId="0" fontId="25" fillId="0" borderId="0" xfId="0" applyFont="1" applyFill="1" applyBorder="1"/>
    <xf numFmtId="0" fontId="3" fillId="0" borderId="0" xfId="0" applyFont="1" applyFill="1" applyBorder="1"/>
    <xf numFmtId="4" fontId="24" fillId="0" borderId="0" xfId="0" applyNumberFormat="1" applyFont="1" applyFill="1" applyBorder="1" applyAlignment="1">
      <alignment horizontal="center" vertical="center"/>
    </xf>
    <xf numFmtId="2" fontId="8" fillId="0" borderId="0" xfId="0" applyNumberFormat="1" applyFont="1" applyFill="1"/>
    <xf numFmtId="0" fontId="25" fillId="0" borderId="0" xfId="0" applyFont="1" applyFill="1"/>
    <xf numFmtId="4" fontId="3" fillId="0" borderId="0" xfId="0" applyNumberFormat="1" applyFont="1" applyFill="1"/>
    <xf numFmtId="0" fontId="3" fillId="0" borderId="0" xfId="0" applyFont="1" applyFill="1" applyAlignment="1">
      <alignment horizontal="center" vertical="center"/>
    </xf>
    <xf numFmtId="2" fontId="14" fillId="0" borderId="0" xfId="0" applyNumberFormat="1" applyFont="1" applyFill="1"/>
    <xf numFmtId="4" fontId="4" fillId="0" borderId="2" xfId="0" applyNumberFormat="1" applyFont="1" applyFill="1" applyBorder="1" applyAlignment="1">
      <alignment horizontal="center" vertical="center"/>
    </xf>
    <xf numFmtId="0" fontId="3" fillId="0" borderId="0" xfId="0" applyFont="1" applyFill="1" applyAlignment="1">
      <alignment vertical="center" wrapText="1"/>
    </xf>
    <xf numFmtId="4" fontId="26" fillId="0" borderId="2" xfId="0" applyNumberFormat="1" applyFont="1" applyFill="1" applyBorder="1" applyAlignment="1">
      <alignment horizontal="center" vertical="center" wrapText="1"/>
    </xf>
    <xf numFmtId="4" fontId="26" fillId="0" borderId="0" xfId="0" applyNumberFormat="1" applyFont="1" applyFill="1" applyBorder="1" applyAlignment="1">
      <alignment horizontal="left" vertical="center" wrapText="1"/>
    </xf>
    <xf numFmtId="4" fontId="26" fillId="0" borderId="0" xfId="0" applyNumberFormat="1" applyFont="1" applyFill="1" applyBorder="1" applyAlignment="1">
      <alignment horizontal="center" vertical="center" wrapText="1"/>
    </xf>
    <xf numFmtId="0" fontId="27" fillId="0" borderId="0" xfId="0" applyFont="1" applyFill="1" applyAlignment="1">
      <alignment horizontal="center" vertical="center"/>
    </xf>
    <xf numFmtId="0" fontId="23" fillId="0" borderId="0" xfId="0" applyFont="1" applyFill="1"/>
    <xf numFmtId="0" fontId="28" fillId="0" borderId="0" xfId="0" applyFont="1" applyFill="1"/>
    <xf numFmtId="0" fontId="29" fillId="0" borderId="0" xfId="0" applyFont="1" applyFill="1"/>
    <xf numFmtId="0" fontId="4" fillId="0" borderId="0" xfId="0" applyFont="1" applyFill="1"/>
    <xf numFmtId="4" fontId="4" fillId="0" borderId="0" xfId="0" applyNumberFormat="1" applyFont="1" applyFill="1"/>
    <xf numFmtId="0" fontId="4" fillId="0" borderId="0" xfId="0" applyFont="1" applyFill="1" applyAlignment="1">
      <alignment horizontal="center" vertical="center"/>
    </xf>
    <xf numFmtId="0" fontId="30" fillId="0" borderId="0" xfId="0" applyFont="1" applyFill="1"/>
    <xf numFmtId="0" fontId="31" fillId="0" borderId="0" xfId="0" applyFont="1" applyFill="1"/>
    <xf numFmtId="0" fontId="9" fillId="0" borderId="0" xfId="0" applyFont="1" applyFill="1"/>
    <xf numFmtId="4" fontId="4" fillId="0" borderId="2" xfId="0" applyNumberFormat="1" applyFont="1" applyFill="1" applyBorder="1" applyAlignment="1">
      <alignment horizontal="left" vertical="center" wrapText="1"/>
    </xf>
    <xf numFmtId="4" fontId="26" fillId="0" borderId="2" xfId="0" applyNumberFormat="1" applyFont="1" applyFill="1" applyBorder="1" applyAlignment="1">
      <alignment horizontal="left" vertical="center" wrapText="1"/>
    </xf>
    <xf numFmtId="2" fontId="12" fillId="0" borderId="2" xfId="0" applyNumberFormat="1" applyFont="1" applyFill="1" applyBorder="1" applyAlignment="1">
      <alignment horizontal="center"/>
    </xf>
    <xf numFmtId="0" fontId="3" fillId="0" borderId="2" xfId="0" applyFont="1" applyBorder="1" applyAlignment="1">
      <alignment horizontal="center"/>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4" fontId="5" fillId="0" borderId="0" xfId="0" applyNumberFormat="1" applyFont="1" applyFill="1" applyBorder="1" applyAlignment="1">
      <alignment vertical="center"/>
    </xf>
    <xf numFmtId="4" fontId="4"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2" xfId="0" applyFont="1" applyFill="1" applyBorder="1" applyAlignment="1">
      <alignment horizontal="center"/>
    </xf>
    <xf numFmtId="0" fontId="6"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164" fontId="6"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2" fontId="6"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xf>
    <xf numFmtId="2" fontId="3" fillId="0" borderId="2" xfId="0" applyNumberFormat="1" applyFont="1" applyBorder="1" applyAlignment="1">
      <alignment horizontal="center" vertical="center"/>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1" fillId="0" borderId="0" xfId="0" applyNumberFormat="1" applyFont="1" applyFill="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1044;&#1083;&#1103;%20&#1101;&#1082;&#1086;&#1085;&#1086;&#1084;&#1080;&#1089;&#1090;&#1072;%20&#1058;&#1042;\&#1055;&#1045;&#1056;&#1045;&#1063;&#1053;&#1048;%20&#1056;&#1040;&#1041;&#1054;&#1058;%20&#1048;%20&#1059;&#1057;&#1051;&#1059;&#1043;,&#1054;&#1058;&#1063;&#1045;&#1058;&#1067;\&#1054;&#1058;&#1063;&#1045;&#1058;&#1067;%202009,2010,2011,2012\&#1054;&#1058;&#1063;&#1045;&#1058;&#1067;%202012\&#1052;&#1077;&#1090;&#1086;&#1076;&#1080;&#1082;&#1072;%20&#1088;&#1072;&#1089;&#1095;&#1077;&#1090;&#1072;%20&#1086;&#1090;&#1095;&#1077;&#1090;&#1072;%20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втоуслуги+"/>
      <sheetName val="дератизация+"/>
      <sheetName val="тбо+"/>
      <sheetName val="акты регион лифт"/>
      <sheetName val="лифты под.орган.Березовая"/>
      <sheetName val="лифты-материалы"/>
      <sheetName val="ИТП,поверка,прием,обсл."/>
      <sheetName val="мусоропровод"/>
      <sheetName val="Технич.обсл."/>
      <sheetName val="аварийка"/>
      <sheetName val="ФОТ и матер.двор.техн."/>
      <sheetName val="Благоустройство ук"/>
      <sheetName val="благоустр-во КЖЭК"/>
      <sheetName val="инвентарь,материалы"/>
      <sheetName val="методика"/>
      <sheetName val="Березовая"/>
      <sheetName val="Березовая по площади"/>
      <sheetName val="Лист1"/>
    </sheetNames>
    <sheetDataSet>
      <sheetData sheetId="0">
        <row r="46">
          <cell r="D46">
            <v>111189.84700243948</v>
          </cell>
        </row>
      </sheetData>
      <sheetData sheetId="1">
        <row r="38">
          <cell r="G38">
            <v>703.29</v>
          </cell>
        </row>
      </sheetData>
      <sheetData sheetId="2">
        <row r="3">
          <cell r="H3">
            <v>66523.564150943392</v>
          </cell>
        </row>
      </sheetData>
      <sheetData sheetId="3"/>
      <sheetData sheetId="4">
        <row r="3">
          <cell r="N3">
            <v>111720.50882677859</v>
          </cell>
        </row>
      </sheetData>
      <sheetData sheetId="5"/>
      <sheetData sheetId="6">
        <row r="3">
          <cell r="M3">
            <v>69340.517009792457</v>
          </cell>
        </row>
      </sheetData>
      <sheetData sheetId="7">
        <row r="3">
          <cell r="D3">
            <v>102060.63192413867</v>
          </cell>
        </row>
      </sheetData>
      <sheetData sheetId="8">
        <row r="3">
          <cell r="D3">
            <v>215939.03525509249</v>
          </cell>
        </row>
      </sheetData>
      <sheetData sheetId="9">
        <row r="3">
          <cell r="D3">
            <v>99896.314976468115</v>
          </cell>
        </row>
      </sheetData>
      <sheetData sheetId="10">
        <row r="4">
          <cell r="D4">
            <v>269130.87043583411</v>
          </cell>
        </row>
      </sheetData>
      <sheetData sheetId="11">
        <row r="24">
          <cell r="B24">
            <v>1540.0154160725224</v>
          </cell>
        </row>
        <row r="29">
          <cell r="B29">
            <v>7532.7429084280075</v>
          </cell>
        </row>
      </sheetData>
      <sheetData sheetId="12">
        <row r="123">
          <cell r="B123">
            <v>846.12092377667773</v>
          </cell>
        </row>
        <row r="128">
          <cell r="B128">
            <v>3907.8801493881065</v>
          </cell>
        </row>
      </sheetData>
      <sheetData sheetId="13"/>
      <sheetData sheetId="14"/>
      <sheetData sheetId="15">
        <row r="11">
          <cell r="BM11">
            <v>20702.459158530637</v>
          </cell>
        </row>
      </sheetData>
      <sheetData sheetId="16">
        <row r="3">
          <cell r="W3">
            <v>742473.73414829979</v>
          </cell>
        </row>
      </sheetData>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114"/>
  <sheetViews>
    <sheetView tabSelected="1" topLeftCell="A68" workbookViewId="0">
      <selection activeCell="J76" sqref="J76"/>
    </sheetView>
  </sheetViews>
  <sheetFormatPr defaultRowHeight="15"/>
  <cols>
    <col min="1" max="1" width="7" style="109" customWidth="1"/>
    <col min="2" max="2" width="34.7109375" style="3" customWidth="1"/>
    <col min="3" max="3" width="66.28515625" style="3" hidden="1" customWidth="1"/>
    <col min="4" max="4" width="14.85546875" style="125" hidden="1" customWidth="1"/>
    <col min="5" max="6" width="16" style="3" hidden="1" customWidth="1"/>
    <col min="7" max="7" width="66.42578125" style="3" customWidth="1"/>
    <col min="8" max="8" width="18" style="3" hidden="1" customWidth="1"/>
    <col min="9" max="9" width="16" style="3" hidden="1" customWidth="1"/>
    <col min="10" max="10" width="16" style="108" customWidth="1"/>
    <col min="11" max="11" width="16" style="109" customWidth="1"/>
    <col min="12" max="12" width="118.85546875" style="3" hidden="1" customWidth="1"/>
    <col min="13" max="13" width="11" style="3" hidden="1" customWidth="1"/>
    <col min="14" max="14" width="11.7109375" style="3" hidden="1" customWidth="1"/>
    <col min="15" max="15" width="13" style="3" hidden="1" customWidth="1"/>
    <col min="16" max="16" width="14.7109375" style="2" bestFit="1" customWidth="1"/>
    <col min="17" max="17" width="9.140625" style="3"/>
    <col min="18" max="18" width="11.5703125" style="3" bestFit="1" customWidth="1"/>
    <col min="19" max="16384" width="9.140625" style="3"/>
  </cols>
  <sheetData>
    <row r="1" spans="1:16" ht="18.75">
      <c r="A1" s="152" t="s">
        <v>0</v>
      </c>
      <c r="B1" s="152"/>
      <c r="C1" s="152"/>
      <c r="D1" s="152"/>
      <c r="E1" s="152"/>
      <c r="F1" s="152"/>
      <c r="G1" s="152"/>
      <c r="H1" s="152"/>
      <c r="I1" s="152"/>
      <c r="J1" s="152"/>
      <c r="K1" s="152"/>
      <c r="L1" s="1"/>
      <c r="M1" s="1"/>
      <c r="N1" s="1"/>
      <c r="O1" s="1"/>
    </row>
    <row r="2" spans="1:16" ht="18.75">
      <c r="A2" s="152" t="s">
        <v>1</v>
      </c>
      <c r="B2" s="152"/>
      <c r="C2" s="152"/>
      <c r="D2" s="152"/>
      <c r="E2" s="152"/>
      <c r="F2" s="152"/>
      <c r="G2" s="152"/>
      <c r="H2" s="152"/>
      <c r="I2" s="152"/>
      <c r="J2" s="152"/>
      <c r="K2" s="152"/>
      <c r="L2" s="4"/>
      <c r="M2" s="4"/>
      <c r="N2" s="4"/>
      <c r="O2" s="4"/>
    </row>
    <row r="3" spans="1:16" ht="18.75">
      <c r="A3" s="152" t="s">
        <v>2</v>
      </c>
      <c r="B3" s="152"/>
      <c r="C3" s="152"/>
      <c r="D3" s="152"/>
      <c r="E3" s="152"/>
      <c r="F3" s="152"/>
      <c r="G3" s="152"/>
      <c r="H3" s="152"/>
      <c r="I3" s="152"/>
      <c r="J3" s="152"/>
      <c r="K3" s="152"/>
      <c r="L3" s="5"/>
      <c r="M3" s="5"/>
      <c r="N3" s="5"/>
      <c r="O3" s="5"/>
    </row>
    <row r="4" spans="1:16" ht="18.75">
      <c r="A4" s="6"/>
      <c r="B4" s="6"/>
      <c r="C4" s="6"/>
      <c r="D4" s="6"/>
      <c r="E4" s="6"/>
      <c r="F4" s="6"/>
      <c r="G4" s="6"/>
      <c r="H4" s="6"/>
      <c r="I4" s="6"/>
      <c r="J4" s="6"/>
      <c r="K4" s="6"/>
      <c r="L4" s="7"/>
      <c r="M4" s="5"/>
      <c r="N4" s="5"/>
      <c r="O4" s="5"/>
    </row>
    <row r="5" spans="1:16" ht="18.75">
      <c r="A5" s="8" t="s">
        <v>3</v>
      </c>
      <c r="B5" s="6"/>
      <c r="C5" s="6"/>
      <c r="D5" s="6"/>
      <c r="E5" s="6"/>
      <c r="F5" s="6"/>
      <c r="G5" s="6"/>
      <c r="H5" s="6"/>
      <c r="I5" s="6"/>
      <c r="J5" s="6"/>
      <c r="K5" s="6"/>
      <c r="L5" s="7"/>
      <c r="M5" s="5"/>
      <c r="N5" s="5"/>
      <c r="O5" s="5"/>
    </row>
    <row r="6" spans="1:16" ht="18.75">
      <c r="A6" s="8" t="s">
        <v>4</v>
      </c>
      <c r="B6" s="6"/>
      <c r="C6" s="6"/>
      <c r="D6" s="6"/>
      <c r="E6" s="6"/>
      <c r="F6" s="6"/>
      <c r="G6" s="6"/>
      <c r="H6" s="6"/>
      <c r="I6" s="6"/>
      <c r="J6" s="6"/>
      <c r="K6" s="6"/>
      <c r="L6" s="7"/>
      <c r="M6" s="5"/>
      <c r="N6" s="5"/>
      <c r="O6" s="5"/>
    </row>
    <row r="7" spans="1:16" ht="18.75">
      <c r="A7" s="8" t="s">
        <v>5</v>
      </c>
      <c r="B7" s="6"/>
      <c r="C7" s="6"/>
      <c r="D7" s="6"/>
      <c r="E7" s="6"/>
      <c r="F7" s="6"/>
      <c r="G7" s="6"/>
      <c r="H7" s="6"/>
      <c r="I7" s="6"/>
      <c r="J7" s="6"/>
      <c r="K7" s="6"/>
      <c r="L7" s="7"/>
      <c r="M7" s="5"/>
      <c r="N7" s="5"/>
      <c r="O7" s="5"/>
    </row>
    <row r="8" spans="1:16" ht="18.75">
      <c r="A8" s="8" t="s">
        <v>6</v>
      </c>
      <c r="B8" s="6"/>
      <c r="C8" s="6"/>
      <c r="D8" s="6"/>
      <c r="E8" s="6"/>
      <c r="F8" s="6"/>
      <c r="G8" s="6"/>
      <c r="H8" s="6"/>
      <c r="I8" s="6"/>
      <c r="J8" s="6"/>
      <c r="K8" s="6"/>
      <c r="L8" s="7"/>
      <c r="M8" s="5"/>
      <c r="N8" s="5"/>
      <c r="O8" s="5"/>
    </row>
    <row r="9" spans="1:16" ht="18.75">
      <c r="A9" s="8" t="s">
        <v>7</v>
      </c>
      <c r="B9" s="6"/>
      <c r="C9" s="6"/>
      <c r="D9" s="6"/>
      <c r="E9" s="6"/>
      <c r="F9" s="6"/>
      <c r="G9" s="6"/>
      <c r="H9" s="6"/>
      <c r="I9" s="6"/>
      <c r="J9" s="6"/>
      <c r="K9" s="6"/>
      <c r="L9" s="7"/>
      <c r="M9" s="5"/>
      <c r="N9" s="5"/>
      <c r="O9" s="5"/>
    </row>
    <row r="10" spans="1:16" ht="18.75">
      <c r="A10" s="8"/>
      <c r="B10" s="6"/>
      <c r="C10" s="6"/>
      <c r="D10" s="6"/>
      <c r="E10" s="6"/>
      <c r="F10" s="6"/>
      <c r="G10" s="6"/>
      <c r="H10" s="6"/>
      <c r="I10" s="6"/>
      <c r="J10" s="6"/>
      <c r="K10" s="6"/>
      <c r="L10" s="7"/>
      <c r="M10" s="5"/>
      <c r="N10" s="5"/>
      <c r="O10" s="5"/>
    </row>
    <row r="11" spans="1:16" ht="18.75">
      <c r="A11" s="6"/>
      <c r="B11" s="6"/>
      <c r="C11" s="6"/>
      <c r="D11" s="6"/>
      <c r="E11" s="6"/>
      <c r="F11" s="6"/>
      <c r="G11" s="6"/>
      <c r="H11" s="6"/>
      <c r="I11" s="6"/>
      <c r="J11" s="6"/>
      <c r="K11" s="6"/>
      <c r="L11" s="7"/>
      <c r="M11" s="5"/>
      <c r="N11" s="5"/>
      <c r="O11" s="5"/>
    </row>
    <row r="12" spans="1:16" ht="18.75">
      <c r="A12" s="135" t="s">
        <v>8</v>
      </c>
      <c r="B12" s="135"/>
      <c r="C12" s="6"/>
      <c r="D12" s="6"/>
      <c r="E12" s="6"/>
      <c r="F12" s="6"/>
      <c r="G12" s="6"/>
      <c r="H12" s="6"/>
      <c r="I12" s="6"/>
      <c r="J12" s="6"/>
      <c r="K12" s="6"/>
      <c r="L12" s="7"/>
      <c r="M12" s="5"/>
      <c r="N12" s="5"/>
      <c r="O12" s="5"/>
    </row>
    <row r="13" spans="1:16" s="10" customFormat="1">
      <c r="A13" s="139" t="s">
        <v>9</v>
      </c>
      <c r="B13" s="140"/>
      <c r="C13" s="150" t="s">
        <v>10</v>
      </c>
      <c r="D13" s="150"/>
      <c r="E13" s="150"/>
      <c r="F13" s="142"/>
      <c r="G13" s="150" t="s">
        <v>11</v>
      </c>
      <c r="H13" s="150"/>
      <c r="I13" s="150"/>
      <c r="J13" s="150"/>
      <c r="K13" s="142"/>
      <c r="L13" s="137"/>
      <c r="M13" s="9" t="s">
        <v>12</v>
      </c>
      <c r="N13" s="9" t="s">
        <v>13</v>
      </c>
      <c r="O13" s="9" t="s">
        <v>14</v>
      </c>
      <c r="P13" s="2"/>
    </row>
    <row r="14" spans="1:16" s="10" customFormat="1">
      <c r="A14" s="139" t="s">
        <v>15</v>
      </c>
      <c r="B14" s="140"/>
      <c r="C14" s="141">
        <v>4</v>
      </c>
      <c r="D14" s="142"/>
      <c r="E14" s="142"/>
      <c r="F14" s="142"/>
      <c r="G14" s="141">
        <v>6</v>
      </c>
      <c r="H14" s="142"/>
      <c r="I14" s="142"/>
      <c r="J14" s="142"/>
      <c r="K14" s="142"/>
      <c r="L14" s="137"/>
      <c r="M14" s="11"/>
      <c r="N14" s="11"/>
      <c r="O14" s="11"/>
      <c r="P14" s="2"/>
    </row>
    <row r="15" spans="1:16" s="10" customFormat="1">
      <c r="A15" s="141" t="s">
        <v>16</v>
      </c>
      <c r="B15" s="140"/>
      <c r="C15" s="143">
        <v>5150</v>
      </c>
      <c r="D15" s="144"/>
      <c r="E15" s="144"/>
      <c r="F15" s="145"/>
      <c r="G15" s="146">
        <v>23429.1</v>
      </c>
      <c r="H15" s="147"/>
      <c r="I15" s="147"/>
      <c r="J15" s="147"/>
      <c r="K15" s="148"/>
      <c r="L15" s="137"/>
      <c r="M15" s="11"/>
      <c r="N15" s="11"/>
      <c r="O15" s="11"/>
      <c r="P15" s="2"/>
    </row>
    <row r="16" spans="1:16" ht="75">
      <c r="A16" s="149" t="s">
        <v>17</v>
      </c>
      <c r="B16" s="140"/>
      <c r="C16" s="12" t="s">
        <v>18</v>
      </c>
      <c r="D16" s="13" t="s">
        <v>19</v>
      </c>
      <c r="E16" s="14" t="s">
        <v>20</v>
      </c>
      <c r="F16" s="14" t="s">
        <v>21</v>
      </c>
      <c r="G16" s="12" t="s">
        <v>18</v>
      </c>
      <c r="H16" s="13" t="s">
        <v>19</v>
      </c>
      <c r="I16" s="14" t="s">
        <v>20</v>
      </c>
      <c r="J16" s="13" t="s">
        <v>22</v>
      </c>
      <c r="K16" s="13" t="s">
        <v>21</v>
      </c>
      <c r="L16" s="137"/>
      <c r="M16" s="15"/>
      <c r="N16" s="15"/>
      <c r="O16" s="15"/>
    </row>
    <row r="17" spans="1:18">
      <c r="A17" s="16" t="s">
        <v>23</v>
      </c>
      <c r="B17" s="150" t="s">
        <v>24</v>
      </c>
      <c r="C17" s="151"/>
      <c r="D17" s="151"/>
      <c r="E17" s="151"/>
      <c r="F17" s="151"/>
      <c r="G17" s="144"/>
      <c r="H17" s="144"/>
      <c r="I17" s="144"/>
      <c r="J17" s="17"/>
      <c r="K17" s="18"/>
      <c r="L17" s="138"/>
      <c r="M17" s="9"/>
      <c r="N17" s="9" t="s">
        <v>25</v>
      </c>
      <c r="O17" s="9"/>
    </row>
    <row r="18" spans="1:18" s="10" customFormat="1" ht="102">
      <c r="A18" s="18">
        <v>1</v>
      </c>
      <c r="B18" s="19" t="s">
        <v>26</v>
      </c>
      <c r="C18" s="20" t="s">
        <v>27</v>
      </c>
      <c r="D18" s="21">
        <v>87976.44</v>
      </c>
      <c r="E18" s="21">
        <f>D18/12/5150</f>
        <v>1.4235669902912622</v>
      </c>
      <c r="F18" s="128" t="e">
        <f>E55</f>
        <v>#REF!</v>
      </c>
      <c r="G18" s="20" t="s">
        <v>27</v>
      </c>
      <c r="H18" s="21">
        <v>101306.79</v>
      </c>
      <c r="I18" s="22">
        <f>H18/12/5150</f>
        <v>1.6392684466019418</v>
      </c>
      <c r="J18" s="22">
        <v>708495.99</v>
      </c>
      <c r="K18" s="22">
        <f>J18/G15/12</f>
        <v>2.5200000213409823</v>
      </c>
      <c r="L18" s="23" t="s">
        <v>28</v>
      </c>
      <c r="M18" s="24">
        <v>608346.04</v>
      </c>
      <c r="N18" s="25">
        <v>545431.3152533056</v>
      </c>
      <c r="O18" s="25">
        <v>1.9400066415031794</v>
      </c>
      <c r="P18" s="2"/>
    </row>
    <row r="19" spans="1:18" s="10" customFormat="1" ht="68.25" customHeight="1">
      <c r="A19" s="18">
        <v>2</v>
      </c>
      <c r="B19" s="19" t="s">
        <v>29</v>
      </c>
      <c r="C19" s="20" t="s">
        <v>30</v>
      </c>
      <c r="D19" s="21">
        <v>114756.45</v>
      </c>
      <c r="E19" s="21">
        <f>D19/12/5150</f>
        <v>1.8569004854368933</v>
      </c>
      <c r="F19" s="129"/>
      <c r="G19" s="20" t="s">
        <v>30</v>
      </c>
      <c r="H19" s="21">
        <v>80017.539999999994</v>
      </c>
      <c r="I19" s="22">
        <f>H19/12/5150</f>
        <v>1.2947822006472491</v>
      </c>
      <c r="J19" s="26">
        <v>421723.8</v>
      </c>
      <c r="K19" s="27">
        <f>J19/12/$G$15</f>
        <v>1.5000000000000002</v>
      </c>
      <c r="L19" s="23" t="s">
        <v>31</v>
      </c>
      <c r="M19" s="11"/>
      <c r="N19" s="11"/>
      <c r="O19" s="11"/>
      <c r="P19" s="2"/>
    </row>
    <row r="20" spans="1:18" s="10" customFormat="1" ht="28.5">
      <c r="A20" s="18">
        <v>3</v>
      </c>
      <c r="B20" s="19" t="s">
        <v>32</v>
      </c>
      <c r="C20" s="28" t="s">
        <v>33</v>
      </c>
      <c r="D20" s="22">
        <v>35844</v>
      </c>
      <c r="E20" s="21">
        <f>D20/12/5150</f>
        <v>0.57999999999999996</v>
      </c>
      <c r="F20" s="129"/>
      <c r="G20" s="28" t="s">
        <v>33</v>
      </c>
      <c r="H20" s="22">
        <v>35844</v>
      </c>
      <c r="I20" s="22">
        <f>H20/12/5150</f>
        <v>0.57999999999999996</v>
      </c>
      <c r="J20" s="22">
        <v>309264.14</v>
      </c>
      <c r="K20" s="22">
        <f>J20/G15/12</f>
        <v>1.1000000711366067</v>
      </c>
      <c r="L20" s="29"/>
      <c r="M20" s="11"/>
      <c r="N20" s="25">
        <v>252323.89503920663</v>
      </c>
      <c r="O20" s="25">
        <v>0.89747328123006098</v>
      </c>
      <c r="P20" s="2"/>
    </row>
    <row r="21" spans="1:18" s="10" customFormat="1" ht="28.5">
      <c r="A21" s="18">
        <v>4</v>
      </c>
      <c r="B21" s="19" t="s">
        <v>34</v>
      </c>
      <c r="C21" s="30"/>
      <c r="D21" s="31">
        <f>D22+D23+D24+D25+D26+D27+D28+D29</f>
        <v>203408.5</v>
      </c>
      <c r="E21" s="31">
        <f>E22+E23+E24+E25+E26+E27+E28+E29</f>
        <v>3.2913996763754048</v>
      </c>
      <c r="F21" s="129"/>
      <c r="G21" s="30"/>
      <c r="H21" s="31">
        <f>H22+H23+H24+H25+H26+H27+H28+H29</f>
        <v>203408.5</v>
      </c>
      <c r="I21" s="22">
        <f>H21/12/5150</f>
        <v>3.2913996763754043</v>
      </c>
      <c r="J21" s="22">
        <v>351436.56</v>
      </c>
      <c r="K21" s="22">
        <f>J21/G15/12</f>
        <v>1.2500002134098194</v>
      </c>
      <c r="L21" s="130" t="s">
        <v>35</v>
      </c>
      <c r="N21" s="25">
        <v>367296.38409024669</v>
      </c>
      <c r="O21" s="25">
        <v>1.3064109166600748</v>
      </c>
      <c r="P21" s="2"/>
    </row>
    <row r="22" spans="1:18" s="10" customFormat="1" ht="30" hidden="1">
      <c r="A22" s="18" t="s">
        <v>36</v>
      </c>
      <c r="B22" s="32" t="s">
        <v>37</v>
      </c>
      <c r="C22" s="13" t="s">
        <v>38</v>
      </c>
      <c r="D22" s="33">
        <v>181214.85</v>
      </c>
      <c r="E22" s="33">
        <f t="shared" ref="E22:E30" si="0">D22/12/5150</f>
        <v>2.9322791262135923</v>
      </c>
      <c r="F22" s="129"/>
      <c r="G22" s="13" t="s">
        <v>38</v>
      </c>
      <c r="H22" s="33">
        <v>181214.85</v>
      </c>
      <c r="I22" s="34">
        <f t="shared" ref="I22:I29" si="1">H22/12/5150</f>
        <v>2.9322791262135923</v>
      </c>
      <c r="J22" s="35"/>
      <c r="K22" s="13"/>
      <c r="L22" s="131"/>
      <c r="M22" s="11"/>
      <c r="N22" s="36"/>
      <c r="O22" s="11"/>
      <c r="R22" s="37"/>
    </row>
    <row r="23" spans="1:18" s="10" customFormat="1" hidden="1">
      <c r="A23" s="18" t="s">
        <v>39</v>
      </c>
      <c r="B23" s="32" t="s">
        <v>40</v>
      </c>
      <c r="C23" s="13" t="s">
        <v>41</v>
      </c>
      <c r="D23" s="33">
        <v>18670.939999999999</v>
      </c>
      <c r="E23" s="33">
        <f t="shared" si="0"/>
        <v>0.30211877022653721</v>
      </c>
      <c r="F23" s="129"/>
      <c r="G23" s="13" t="s">
        <v>41</v>
      </c>
      <c r="H23" s="33">
        <v>18670.939999999999</v>
      </c>
      <c r="I23" s="34">
        <f t="shared" si="1"/>
        <v>0.30211877022653721</v>
      </c>
      <c r="J23" s="35"/>
      <c r="K23" s="13"/>
      <c r="L23" s="131"/>
      <c r="M23" s="11"/>
      <c r="N23" s="36"/>
      <c r="O23" s="11"/>
      <c r="P23" s="2"/>
    </row>
    <row r="24" spans="1:18" s="10" customFormat="1" hidden="1">
      <c r="A24" s="18" t="s">
        <v>42</v>
      </c>
      <c r="B24" s="32" t="s">
        <v>43</v>
      </c>
      <c r="C24" s="13" t="s">
        <v>44</v>
      </c>
      <c r="D24" s="33">
        <v>533.26</v>
      </c>
      <c r="E24" s="33">
        <f t="shared" si="0"/>
        <v>8.6288025889967642E-3</v>
      </c>
      <c r="F24" s="129"/>
      <c r="G24" s="13" t="s">
        <v>44</v>
      </c>
      <c r="H24" s="33">
        <v>533.26</v>
      </c>
      <c r="I24" s="34">
        <f t="shared" si="1"/>
        <v>8.6288025889967642E-3</v>
      </c>
      <c r="J24" s="35"/>
      <c r="K24" s="13"/>
      <c r="L24" s="131"/>
      <c r="M24" s="11"/>
      <c r="N24" s="36"/>
      <c r="O24" s="11"/>
      <c r="P24" s="2"/>
    </row>
    <row r="25" spans="1:18" s="10" customFormat="1" ht="60" hidden="1">
      <c r="A25" s="18" t="s">
        <v>45</v>
      </c>
      <c r="B25" s="32" t="s">
        <v>46</v>
      </c>
      <c r="C25" s="13" t="s">
        <v>47</v>
      </c>
      <c r="D25" s="33">
        <v>1216.8599999999999</v>
      </c>
      <c r="E25" s="33">
        <f t="shared" si="0"/>
        <v>1.9690291262135919E-2</v>
      </c>
      <c r="F25" s="129"/>
      <c r="G25" s="13" t="s">
        <v>47</v>
      </c>
      <c r="H25" s="33">
        <v>1216.8599999999999</v>
      </c>
      <c r="I25" s="34">
        <f t="shared" si="1"/>
        <v>1.9690291262135919E-2</v>
      </c>
      <c r="J25" s="35"/>
      <c r="K25" s="13"/>
      <c r="L25" s="131"/>
      <c r="M25" s="11"/>
      <c r="N25" s="36"/>
      <c r="O25" s="11"/>
      <c r="P25" s="2"/>
    </row>
    <row r="26" spans="1:18" s="10" customFormat="1" ht="24" hidden="1">
      <c r="A26" s="18" t="s">
        <v>48</v>
      </c>
      <c r="B26" s="32" t="s">
        <v>49</v>
      </c>
      <c r="C26" s="13" t="s">
        <v>41</v>
      </c>
      <c r="D26" s="33">
        <v>339.43</v>
      </c>
      <c r="E26" s="33">
        <f t="shared" si="0"/>
        <v>5.4923948220064727E-3</v>
      </c>
      <c r="F26" s="129"/>
      <c r="G26" s="13" t="s">
        <v>41</v>
      </c>
      <c r="H26" s="33">
        <v>339.43</v>
      </c>
      <c r="I26" s="34">
        <f t="shared" si="1"/>
        <v>5.4923948220064727E-3</v>
      </c>
      <c r="J26" s="35"/>
      <c r="K26" s="13"/>
      <c r="L26" s="131"/>
      <c r="M26" s="11"/>
      <c r="N26" s="36"/>
      <c r="O26" s="11"/>
      <c r="P26" s="2"/>
    </row>
    <row r="27" spans="1:18" s="10" customFormat="1" ht="24" hidden="1">
      <c r="A27" s="18" t="s">
        <v>50</v>
      </c>
      <c r="B27" s="32" t="s">
        <v>51</v>
      </c>
      <c r="C27" s="13" t="s">
        <v>52</v>
      </c>
      <c r="D27" s="33">
        <v>56.19</v>
      </c>
      <c r="E27" s="33">
        <f t="shared" si="0"/>
        <v>9.0922330097087378E-4</v>
      </c>
      <c r="F27" s="129"/>
      <c r="G27" s="13" t="s">
        <v>52</v>
      </c>
      <c r="H27" s="33">
        <v>56.19</v>
      </c>
      <c r="I27" s="34">
        <f t="shared" si="1"/>
        <v>9.0922330097087378E-4</v>
      </c>
      <c r="J27" s="35"/>
      <c r="K27" s="13"/>
      <c r="L27" s="131"/>
      <c r="M27" s="11"/>
      <c r="N27" s="36"/>
      <c r="O27" s="11"/>
      <c r="P27" s="2"/>
    </row>
    <row r="28" spans="1:18" s="10" customFormat="1" hidden="1">
      <c r="A28" s="18" t="s">
        <v>53</v>
      </c>
      <c r="B28" s="32" t="s">
        <v>54</v>
      </c>
      <c r="C28" s="13" t="s">
        <v>52</v>
      </c>
      <c r="D28" s="33">
        <v>964.45</v>
      </c>
      <c r="E28" s="33">
        <f t="shared" si="0"/>
        <v>1.5605987055016183E-2</v>
      </c>
      <c r="F28" s="129"/>
      <c r="G28" s="13" t="s">
        <v>52</v>
      </c>
      <c r="H28" s="33">
        <v>964.45</v>
      </c>
      <c r="I28" s="34">
        <f t="shared" si="1"/>
        <v>1.5605987055016183E-2</v>
      </c>
      <c r="J28" s="35"/>
      <c r="K28" s="13"/>
      <c r="L28" s="131"/>
      <c r="M28" s="11"/>
      <c r="N28" s="36"/>
      <c r="O28" s="11"/>
      <c r="P28" s="2"/>
    </row>
    <row r="29" spans="1:18" s="10" customFormat="1" hidden="1">
      <c r="A29" s="18" t="s">
        <v>55</v>
      </c>
      <c r="B29" s="32" t="s">
        <v>56</v>
      </c>
      <c r="C29" s="13" t="s">
        <v>57</v>
      </c>
      <c r="D29" s="33">
        <v>412.52</v>
      </c>
      <c r="E29" s="33">
        <f t="shared" si="0"/>
        <v>6.6750809061488668E-3</v>
      </c>
      <c r="F29" s="129"/>
      <c r="G29" s="13" t="s">
        <v>57</v>
      </c>
      <c r="H29" s="33">
        <v>412.52</v>
      </c>
      <c r="I29" s="34">
        <f t="shared" si="1"/>
        <v>6.6750809061488668E-3</v>
      </c>
      <c r="J29" s="35"/>
      <c r="K29" s="13"/>
      <c r="L29" s="131"/>
      <c r="M29" s="11"/>
      <c r="N29" s="36"/>
      <c r="O29" s="11"/>
      <c r="P29" s="38"/>
    </row>
    <row r="30" spans="1:18" s="10" customFormat="1" ht="42.75">
      <c r="A30" s="18">
        <v>5</v>
      </c>
      <c r="B30" s="19" t="s">
        <v>58</v>
      </c>
      <c r="C30" s="30"/>
      <c r="D30" s="31">
        <f>D31+D40</f>
        <v>227987.58000000002</v>
      </c>
      <c r="E30" s="21">
        <f t="shared" si="0"/>
        <v>3.689119417475728</v>
      </c>
      <c r="F30" s="129"/>
      <c r="G30" s="30"/>
      <c r="H30" s="31">
        <f>H31+H40</f>
        <v>227987.58000000002</v>
      </c>
      <c r="I30" s="22">
        <f>H30/12/5150</f>
        <v>3.689119417475728</v>
      </c>
      <c r="J30" s="22">
        <v>643831.67000000004</v>
      </c>
      <c r="K30" s="22">
        <f>J30/G15/12</f>
        <v>2.2900000071136608</v>
      </c>
      <c r="L30" s="132" t="s">
        <v>59</v>
      </c>
      <c r="M30" s="39">
        <v>533671.09</v>
      </c>
      <c r="N30" s="25">
        <v>483029.5582648773</v>
      </c>
      <c r="O30" s="25">
        <v>1.7180541800043441</v>
      </c>
      <c r="P30" s="2"/>
    </row>
    <row r="31" spans="1:18" s="10" customFormat="1" hidden="1">
      <c r="A31" s="18" t="s">
        <v>60</v>
      </c>
      <c r="B31" s="40" t="s">
        <v>61</v>
      </c>
      <c r="C31" s="41"/>
      <c r="D31" s="21">
        <f>D32+D33+D34+D35+D36+D37+D38+D39</f>
        <v>124909.21</v>
      </c>
      <c r="E31" s="21">
        <f>E32+E33+E34+E35+E36+E37+E38+E39</f>
        <v>4.0423692556634299</v>
      </c>
      <c r="F31" s="129"/>
      <c r="G31" s="41"/>
      <c r="H31" s="21">
        <f>H32+H33+H34+H35+H36+H37+H38+H39</f>
        <v>124909.21</v>
      </c>
      <c r="I31" s="22">
        <f>I32+I33+I34+I35+I36+I37+I38+I39</f>
        <v>4.0423692556634299</v>
      </c>
      <c r="J31" s="42">
        <f>(J30/H30*H31)-J48</f>
        <v>341300.10638315039</v>
      </c>
      <c r="K31" s="43">
        <f>J31/12/$G$15</f>
        <v>1.2139465678122165</v>
      </c>
      <c r="L31" s="133"/>
      <c r="M31" s="11"/>
      <c r="N31" s="36"/>
      <c r="O31" s="11"/>
      <c r="P31" s="2"/>
    </row>
    <row r="32" spans="1:18" s="10" customFormat="1" ht="30" hidden="1">
      <c r="A32" s="18" t="s">
        <v>62</v>
      </c>
      <c r="B32" s="44" t="s">
        <v>63</v>
      </c>
      <c r="C32" s="45" t="s">
        <v>64</v>
      </c>
      <c r="D32" s="46">
        <v>51311.38</v>
      </c>
      <c r="E32" s="33">
        <f>D32/6/5150</f>
        <v>1.6605624595469253</v>
      </c>
      <c r="F32" s="129"/>
      <c r="G32" s="45" t="s">
        <v>64</v>
      </c>
      <c r="H32" s="46">
        <v>51311.38</v>
      </c>
      <c r="I32" s="34">
        <f>H32/6/5150</f>
        <v>1.6605624595469253</v>
      </c>
      <c r="J32" s="42">
        <f>$J$31/$H$31*H32</f>
        <v>140202.4674775083</v>
      </c>
      <c r="K32" s="43">
        <f t="shared" ref="K32:K48" si="2">J32/12/$G$15</f>
        <v>0.49867638775962475</v>
      </c>
      <c r="L32" s="133"/>
      <c r="M32" s="11"/>
      <c r="N32" s="36"/>
      <c r="O32" s="11"/>
      <c r="P32" s="2"/>
    </row>
    <row r="33" spans="1:16" s="10" customFormat="1" ht="30" hidden="1">
      <c r="A33" s="18" t="s">
        <v>65</v>
      </c>
      <c r="B33" s="44" t="s">
        <v>66</v>
      </c>
      <c r="C33" s="45" t="s">
        <v>67</v>
      </c>
      <c r="D33" s="46">
        <v>66572.58</v>
      </c>
      <c r="E33" s="33">
        <f t="shared" ref="E33:E39" si="3">D33/6/5150</f>
        <v>2.1544524271844661</v>
      </c>
      <c r="F33" s="129"/>
      <c r="G33" s="45" t="s">
        <v>67</v>
      </c>
      <c r="H33" s="46">
        <v>66572.58</v>
      </c>
      <c r="I33" s="34">
        <f t="shared" ref="I33:I39" si="4">H33/6/5150</f>
        <v>2.1544524271844661</v>
      </c>
      <c r="J33" s="42">
        <f t="shared" ref="J33:J39" si="5">$J$31/$H$31*H33</f>
        <v>181901.94811255945</v>
      </c>
      <c r="K33" s="43">
        <f t="shared" si="2"/>
        <v>0.64699436495839024</v>
      </c>
      <c r="L33" s="133"/>
      <c r="M33" s="11"/>
      <c r="N33" s="36"/>
      <c r="O33" s="11"/>
      <c r="P33" s="2"/>
    </row>
    <row r="34" spans="1:16" s="10" customFormat="1" hidden="1">
      <c r="A34" s="18" t="s">
        <v>68</v>
      </c>
      <c r="B34" s="44" t="s">
        <v>69</v>
      </c>
      <c r="C34" s="45" t="s">
        <v>70</v>
      </c>
      <c r="D34" s="46">
        <v>5328.49</v>
      </c>
      <c r="E34" s="33">
        <f t="shared" si="3"/>
        <v>0.1724430420711974</v>
      </c>
      <c r="F34" s="129"/>
      <c r="G34" s="45" t="s">
        <v>70</v>
      </c>
      <c r="H34" s="46">
        <v>5328.49</v>
      </c>
      <c r="I34" s="34">
        <f t="shared" si="4"/>
        <v>0.1724430420711974</v>
      </c>
      <c r="J34" s="42">
        <f t="shared" si="5"/>
        <v>14559.488478564173</v>
      </c>
      <c r="K34" s="43">
        <f t="shared" si="2"/>
        <v>5.1785630115839469E-2</v>
      </c>
      <c r="L34" s="133"/>
      <c r="M34" s="11"/>
      <c r="N34" s="36"/>
      <c r="O34" s="11"/>
      <c r="P34" s="2"/>
    </row>
    <row r="35" spans="1:16" s="10" customFormat="1" ht="30" hidden="1">
      <c r="A35" s="18" t="s">
        <v>71</v>
      </c>
      <c r="B35" s="44" t="s">
        <v>72</v>
      </c>
      <c r="C35" s="45" t="s">
        <v>57</v>
      </c>
      <c r="D35" s="46">
        <v>317.92</v>
      </c>
      <c r="E35" s="33">
        <f t="shared" si="3"/>
        <v>1.0288673139158577E-2</v>
      </c>
      <c r="F35" s="129"/>
      <c r="G35" s="45" t="s">
        <v>57</v>
      </c>
      <c r="H35" s="46">
        <v>317.92</v>
      </c>
      <c r="I35" s="34">
        <f t="shared" si="4"/>
        <v>1.0288673139158577E-2</v>
      </c>
      <c r="J35" s="42">
        <f t="shared" si="5"/>
        <v>868.67997821242466</v>
      </c>
      <c r="K35" s="43">
        <f t="shared" si="2"/>
        <v>3.0897472879610707E-3</v>
      </c>
      <c r="L35" s="133"/>
      <c r="M35" s="11"/>
      <c r="N35" s="36"/>
      <c r="O35" s="11"/>
      <c r="P35" s="2"/>
    </row>
    <row r="36" spans="1:16" s="10" customFormat="1" ht="45" hidden="1">
      <c r="A36" s="18" t="s">
        <v>73</v>
      </c>
      <c r="B36" s="44" t="s">
        <v>74</v>
      </c>
      <c r="C36" s="45" t="s">
        <v>75</v>
      </c>
      <c r="D36" s="46">
        <v>268.66000000000003</v>
      </c>
      <c r="E36" s="33">
        <f t="shared" si="3"/>
        <v>8.6944983818770232E-3</v>
      </c>
      <c r="F36" s="129"/>
      <c r="G36" s="45" t="s">
        <v>75</v>
      </c>
      <c r="H36" s="46">
        <v>268.66000000000003</v>
      </c>
      <c r="I36" s="34">
        <f t="shared" si="4"/>
        <v>8.6944983818770232E-3</v>
      </c>
      <c r="J36" s="42">
        <f t="shared" si="5"/>
        <v>734.0826715731946</v>
      </c>
      <c r="K36" s="43">
        <f t="shared" si="2"/>
        <v>2.6110075062393727E-3</v>
      </c>
      <c r="L36" s="133"/>
      <c r="M36" s="11"/>
      <c r="N36" s="36"/>
      <c r="O36" s="11"/>
      <c r="P36" s="2"/>
    </row>
    <row r="37" spans="1:16" s="10" customFormat="1" hidden="1">
      <c r="A37" s="18" t="s">
        <v>76</v>
      </c>
      <c r="B37" s="44" t="s">
        <v>77</v>
      </c>
      <c r="C37" s="45" t="s">
        <v>78</v>
      </c>
      <c r="D37" s="46">
        <v>805.99</v>
      </c>
      <c r="E37" s="33">
        <f t="shared" si="3"/>
        <v>2.608381877022654E-2</v>
      </c>
      <c r="F37" s="129"/>
      <c r="G37" s="45" t="s">
        <v>78</v>
      </c>
      <c r="H37" s="46">
        <v>805.99</v>
      </c>
      <c r="I37" s="34">
        <f t="shared" si="4"/>
        <v>2.608381877022654E-2</v>
      </c>
      <c r="J37" s="42">
        <f t="shared" si="5"/>
        <v>2202.2753385739561</v>
      </c>
      <c r="K37" s="43">
        <f t="shared" si="2"/>
        <v>7.8331197050319056E-3</v>
      </c>
      <c r="L37" s="133"/>
      <c r="M37" s="11"/>
      <c r="N37" s="36"/>
      <c r="O37" s="11"/>
      <c r="P37" s="2"/>
    </row>
    <row r="38" spans="1:16" s="10" customFormat="1" ht="30" hidden="1">
      <c r="A38" s="18" t="s">
        <v>79</v>
      </c>
      <c r="B38" s="44" t="s">
        <v>80</v>
      </c>
      <c r="C38" s="45" t="s">
        <v>81</v>
      </c>
      <c r="D38" s="46">
        <v>296.25</v>
      </c>
      <c r="E38" s="33">
        <f t="shared" si="3"/>
        <v>9.5873786407766996E-3</v>
      </c>
      <c r="F38" s="129"/>
      <c r="G38" s="45" t="s">
        <v>81</v>
      </c>
      <c r="H38" s="46">
        <v>296.25</v>
      </c>
      <c r="I38" s="34">
        <f t="shared" si="4"/>
        <v>9.5873786407766996E-3</v>
      </c>
      <c r="J38" s="42">
        <f t="shared" si="5"/>
        <v>809.46918578708733</v>
      </c>
      <c r="K38" s="43">
        <f t="shared" si="2"/>
        <v>2.8791445459815904E-3</v>
      </c>
      <c r="L38" s="133"/>
      <c r="M38" s="11"/>
      <c r="N38" s="36"/>
      <c r="O38" s="11"/>
      <c r="P38" s="2"/>
    </row>
    <row r="39" spans="1:16" s="10" customFormat="1" hidden="1">
      <c r="A39" s="18" t="s">
        <v>82</v>
      </c>
      <c r="B39" s="44" t="s">
        <v>83</v>
      </c>
      <c r="C39" s="45" t="s">
        <v>84</v>
      </c>
      <c r="D39" s="46">
        <v>7.94</v>
      </c>
      <c r="E39" s="33">
        <f t="shared" si="3"/>
        <v>2.5695792880258903E-4</v>
      </c>
      <c r="F39" s="129"/>
      <c r="G39" s="45" t="s">
        <v>84</v>
      </c>
      <c r="H39" s="46">
        <v>7.94</v>
      </c>
      <c r="I39" s="34">
        <f t="shared" si="4"/>
        <v>2.5695792880258903E-4</v>
      </c>
      <c r="J39" s="42">
        <f t="shared" si="5"/>
        <v>21.695140371812567</v>
      </c>
      <c r="K39" s="43">
        <f t="shared" si="2"/>
        <v>7.7165933147996046E-5</v>
      </c>
      <c r="L39" s="133"/>
      <c r="M39" s="11"/>
      <c r="N39" s="36"/>
      <c r="O39" s="11"/>
      <c r="P39" s="2"/>
    </row>
    <row r="40" spans="1:16" s="10" customFormat="1" hidden="1">
      <c r="A40" s="18" t="s">
        <v>85</v>
      </c>
      <c r="B40" s="40" t="s">
        <v>86</v>
      </c>
      <c r="C40" s="47"/>
      <c r="D40" s="21">
        <f>D41+D42+D43+D44+D45+D46+D47</f>
        <v>103078.37</v>
      </c>
      <c r="E40" s="21">
        <v>3.33</v>
      </c>
      <c r="F40" s="129"/>
      <c r="G40" s="47"/>
      <c r="H40" s="21">
        <f>H41+H42+H43+H44+H45+H46+H47</f>
        <v>103078.37</v>
      </c>
      <c r="I40" s="22">
        <v>3.33</v>
      </c>
      <c r="J40" s="42">
        <f>J30/H30*H40+J48</f>
        <v>302531.56361684966</v>
      </c>
      <c r="K40" s="43">
        <f t="shared" si="2"/>
        <v>1.0760534393014445</v>
      </c>
      <c r="L40" s="133"/>
      <c r="M40" s="11"/>
      <c r="N40" s="36"/>
      <c r="O40" s="11"/>
      <c r="P40" s="38"/>
    </row>
    <row r="41" spans="1:16" s="10" customFormat="1" ht="45" hidden="1">
      <c r="A41" s="18" t="s">
        <v>87</v>
      </c>
      <c r="B41" s="44" t="s">
        <v>88</v>
      </c>
      <c r="C41" s="45" t="s">
        <v>89</v>
      </c>
      <c r="D41" s="46">
        <v>51876.7</v>
      </c>
      <c r="E41" s="33">
        <f>D41/6/5150</f>
        <v>1.6788576051779935</v>
      </c>
      <c r="F41" s="129"/>
      <c r="G41" s="45" t="s">
        <v>89</v>
      </c>
      <c r="H41" s="46">
        <v>51876.7</v>
      </c>
      <c r="I41" s="34">
        <f>H41/6/5150</f>
        <v>1.6788576051779935</v>
      </c>
      <c r="J41" s="42">
        <f>($J$40-$J$48)/$H$40*H41</f>
        <v>146498.6048586024</v>
      </c>
      <c r="K41" s="43">
        <f t="shared" si="2"/>
        <v>0.52107068011789615</v>
      </c>
      <c r="L41" s="133"/>
      <c r="M41" s="11"/>
      <c r="N41" s="36"/>
      <c r="O41" s="11"/>
      <c r="P41" s="2"/>
    </row>
    <row r="42" spans="1:16" s="10" customFormat="1" ht="30" hidden="1">
      <c r="A42" s="18" t="s">
        <v>90</v>
      </c>
      <c r="B42" s="44" t="s">
        <v>91</v>
      </c>
      <c r="C42" s="45" t="s">
        <v>92</v>
      </c>
      <c r="D42" s="46">
        <v>4042.52</v>
      </c>
      <c r="E42" s="33">
        <f t="shared" ref="E42:E47" si="6">D42/6/5150</f>
        <v>0.13082588996763753</v>
      </c>
      <c r="F42" s="129"/>
      <c r="G42" s="45" t="s">
        <v>92</v>
      </c>
      <c r="H42" s="46">
        <v>4042.52</v>
      </c>
      <c r="I42" s="34">
        <f t="shared" ref="I42:I47" si="7">H42/6/5150</f>
        <v>0.13082588996763753</v>
      </c>
      <c r="J42" s="42">
        <f t="shared" ref="J42:J47" si="8">($J$40-$J$48)/$H$40*H42</f>
        <v>11415.983285617578</v>
      </c>
      <c r="K42" s="43">
        <f t="shared" si="2"/>
        <v>4.0604715523350515E-2</v>
      </c>
      <c r="L42" s="133"/>
      <c r="M42" s="11"/>
      <c r="N42" s="36"/>
      <c r="O42" s="11"/>
      <c r="P42" s="2"/>
    </row>
    <row r="43" spans="1:16" s="10" customFormat="1" hidden="1">
      <c r="A43" s="18" t="s">
        <v>93</v>
      </c>
      <c r="B43" s="44" t="s">
        <v>94</v>
      </c>
      <c r="C43" s="45" t="s">
        <v>95</v>
      </c>
      <c r="D43" s="46">
        <v>46418.86</v>
      </c>
      <c r="E43" s="33">
        <f t="shared" si="6"/>
        <v>1.5022284789644011</v>
      </c>
      <c r="F43" s="129"/>
      <c r="G43" s="45" t="s">
        <v>95</v>
      </c>
      <c r="H43" s="46">
        <v>46418.86</v>
      </c>
      <c r="I43" s="34">
        <f t="shared" si="7"/>
        <v>1.5022284789644011</v>
      </c>
      <c r="J43" s="42">
        <f t="shared" si="8"/>
        <v>131085.79052111614</v>
      </c>
      <c r="K43" s="43">
        <f t="shared" si="2"/>
        <v>0.46624991471117877</v>
      </c>
      <c r="L43" s="133"/>
      <c r="M43" s="11"/>
      <c r="N43" s="36"/>
      <c r="O43" s="11"/>
      <c r="P43" s="2"/>
    </row>
    <row r="44" spans="1:16" s="10" customFormat="1" ht="30" hidden="1">
      <c r="A44" s="18" t="s">
        <v>96</v>
      </c>
      <c r="B44" s="44" t="s">
        <v>97</v>
      </c>
      <c r="C44" s="45" t="s">
        <v>44</v>
      </c>
      <c r="D44" s="46">
        <v>29.46</v>
      </c>
      <c r="E44" s="33">
        <f t="shared" si="6"/>
        <v>9.5339805825242724E-4</v>
      </c>
      <c r="F44" s="129"/>
      <c r="G44" s="45" t="s">
        <v>44</v>
      </c>
      <c r="H44" s="46">
        <v>29.46</v>
      </c>
      <c r="I44" s="34">
        <f t="shared" si="7"/>
        <v>9.5339805825242724E-4</v>
      </c>
      <c r="J44" s="42">
        <f t="shared" si="8"/>
        <v>83.194360842814348</v>
      </c>
      <c r="K44" s="43">
        <f t="shared" si="2"/>
        <v>2.9590822539354319E-4</v>
      </c>
      <c r="L44" s="133"/>
      <c r="M44" s="11"/>
      <c r="N44" s="36"/>
      <c r="O44" s="11"/>
      <c r="P44" s="2"/>
    </row>
    <row r="45" spans="1:16" s="10" customFormat="1" hidden="1">
      <c r="A45" s="18" t="s">
        <v>98</v>
      </c>
      <c r="B45" s="44" t="s">
        <v>99</v>
      </c>
      <c r="C45" s="45" t="s">
        <v>78</v>
      </c>
      <c r="D45" s="46">
        <v>351.39</v>
      </c>
      <c r="E45" s="33">
        <f t="shared" si="6"/>
        <v>1.1371844660194174E-2</v>
      </c>
      <c r="F45" s="129"/>
      <c r="G45" s="45" t="s">
        <v>78</v>
      </c>
      <c r="H45" s="46">
        <v>351.39</v>
      </c>
      <c r="I45" s="34">
        <f t="shared" si="7"/>
        <v>1.1371844660194174E-2</v>
      </c>
      <c r="J45" s="42">
        <f t="shared" si="8"/>
        <v>992.31725921780492</v>
      </c>
      <c r="K45" s="43">
        <f t="shared" si="2"/>
        <v>3.5295041181614777E-3</v>
      </c>
      <c r="L45" s="133"/>
      <c r="M45" s="11"/>
      <c r="N45" s="36"/>
      <c r="O45" s="11"/>
      <c r="P45" s="2"/>
    </row>
    <row r="46" spans="1:16" s="10" customFormat="1" hidden="1">
      <c r="A46" s="18" t="s">
        <v>100</v>
      </c>
      <c r="B46" s="44" t="s">
        <v>101</v>
      </c>
      <c r="C46" s="45" t="s">
        <v>41</v>
      </c>
      <c r="D46" s="46">
        <v>351.5</v>
      </c>
      <c r="E46" s="33">
        <f t="shared" si="6"/>
        <v>1.1375404530744338E-2</v>
      </c>
      <c r="F46" s="129"/>
      <c r="G46" s="45" t="s">
        <v>41</v>
      </c>
      <c r="H46" s="46">
        <v>351.5</v>
      </c>
      <c r="I46" s="34">
        <f t="shared" si="7"/>
        <v>1.1375404530744338E-2</v>
      </c>
      <c r="J46" s="42">
        <f t="shared" si="8"/>
        <v>992.6278966819159</v>
      </c>
      <c r="K46" s="43">
        <f t="shared" si="2"/>
        <v>3.5306090029134565E-3</v>
      </c>
      <c r="L46" s="133"/>
      <c r="M46" s="11"/>
      <c r="N46" s="36"/>
      <c r="O46" s="11"/>
      <c r="P46" s="2"/>
    </row>
    <row r="47" spans="1:16" s="10" customFormat="1" hidden="1">
      <c r="A47" s="18" t="s">
        <v>102</v>
      </c>
      <c r="B47" s="44" t="s">
        <v>83</v>
      </c>
      <c r="C47" s="45" t="s">
        <v>84</v>
      </c>
      <c r="D47" s="46">
        <v>7.94</v>
      </c>
      <c r="E47" s="33">
        <f t="shared" si="6"/>
        <v>2.5695792880258903E-4</v>
      </c>
      <c r="F47" s="129"/>
      <c r="G47" s="45" t="s">
        <v>84</v>
      </c>
      <c r="H47" s="46">
        <v>7.94</v>
      </c>
      <c r="I47" s="34">
        <f t="shared" si="7"/>
        <v>2.5695792880258903E-4</v>
      </c>
      <c r="J47" s="42">
        <f t="shared" si="8"/>
        <v>22.422376954920093</v>
      </c>
      <c r="K47" s="43">
        <f t="shared" si="2"/>
        <v>7.9752590279183054E-5</v>
      </c>
      <c r="L47" s="134"/>
      <c r="M47" s="11"/>
      <c r="N47" s="36"/>
      <c r="O47" s="11"/>
      <c r="P47" s="2"/>
    </row>
    <row r="48" spans="1:16" s="10" customFormat="1" hidden="1">
      <c r="A48" s="18" t="s">
        <v>103</v>
      </c>
      <c r="B48" s="44" t="s">
        <v>104</v>
      </c>
      <c r="C48" s="45"/>
      <c r="D48" s="46"/>
      <c r="E48" s="33"/>
      <c r="F48" s="129"/>
      <c r="G48" s="45" t="s">
        <v>105</v>
      </c>
      <c r="H48" s="46"/>
      <c r="I48" s="34"/>
      <c r="J48" s="42">
        <f>'[1]Благоустройство ук'!$B$29+'[1]благоустр-во КЖЭК'!$B$128</f>
        <v>11440.623057816114</v>
      </c>
      <c r="K48" s="43">
        <f t="shared" si="2"/>
        <v>4.0692355012271468E-2</v>
      </c>
      <c r="L48" s="48"/>
      <c r="M48" s="11"/>
      <c r="N48" s="36"/>
      <c r="O48" s="11"/>
      <c r="P48" s="2"/>
    </row>
    <row r="49" spans="1:17" s="10" customFormat="1" ht="60">
      <c r="A49" s="18">
        <v>6</v>
      </c>
      <c r="B49" s="19" t="s">
        <v>106</v>
      </c>
      <c r="C49" s="49" t="s">
        <v>75</v>
      </c>
      <c r="D49" s="21">
        <v>1172.79</v>
      </c>
      <c r="E49" s="21">
        <f t="shared" ref="E49:E54" si="9">D49/12/5150</f>
        <v>1.8977184466019419E-2</v>
      </c>
      <c r="F49" s="129"/>
      <c r="G49" s="49" t="s">
        <v>75</v>
      </c>
      <c r="H49" s="21">
        <v>1172.79</v>
      </c>
      <c r="I49" s="22">
        <f t="shared" ref="I49:I54" si="10">H49/12/5150</f>
        <v>1.8977184466019419E-2</v>
      </c>
      <c r="J49" s="22">
        <v>298018.15999999997</v>
      </c>
      <c r="K49" s="22">
        <f>J49/G15/12</f>
        <v>1.0600000284546425</v>
      </c>
      <c r="L49" s="23" t="s">
        <v>107</v>
      </c>
      <c r="M49" s="26">
        <f>121892.63+7611.97*12</f>
        <v>213236.27000000002</v>
      </c>
      <c r="N49" s="25">
        <v>81627.367571744733</v>
      </c>
      <c r="O49" s="25">
        <v>0.29033469621021413</v>
      </c>
      <c r="Q49" s="2"/>
    </row>
    <row r="50" spans="1:17" s="10" customFormat="1" ht="60">
      <c r="A50" s="18">
        <v>7</v>
      </c>
      <c r="B50" s="19" t="s">
        <v>108</v>
      </c>
      <c r="C50" s="49" t="s">
        <v>109</v>
      </c>
      <c r="D50" s="21">
        <v>44731.95</v>
      </c>
      <c r="E50" s="21">
        <f t="shared" si="9"/>
        <v>0.72381796116504848</v>
      </c>
      <c r="F50" s="129"/>
      <c r="G50" s="49" t="s">
        <v>109</v>
      </c>
      <c r="H50" s="21">
        <v>44731.95</v>
      </c>
      <c r="I50" s="22">
        <f t="shared" si="10"/>
        <v>0.72381796116504848</v>
      </c>
      <c r="J50" s="22">
        <v>272714.73</v>
      </c>
      <c r="K50" s="22">
        <f>J50/G15/12</f>
        <v>0.97000002134098195</v>
      </c>
      <c r="L50" s="23" t="s">
        <v>110</v>
      </c>
      <c r="M50" s="11"/>
      <c r="N50" s="36">
        <v>280849.75197611551</v>
      </c>
      <c r="O50" s="36">
        <v>0.99893491418832259</v>
      </c>
      <c r="P50" s="2"/>
    </row>
    <row r="51" spans="1:17" s="10" customFormat="1" ht="60">
      <c r="A51" s="18">
        <v>8</v>
      </c>
      <c r="B51" s="19" t="s">
        <v>111</v>
      </c>
      <c r="C51" s="49" t="s">
        <v>112</v>
      </c>
      <c r="D51" s="21">
        <v>85206.3</v>
      </c>
      <c r="E51" s="21">
        <f t="shared" si="9"/>
        <v>1.3787427184466021</v>
      </c>
      <c r="F51" s="129"/>
      <c r="G51" s="49" t="s">
        <v>112</v>
      </c>
      <c r="H51" s="21">
        <v>85206.3</v>
      </c>
      <c r="I51" s="22">
        <f t="shared" si="10"/>
        <v>1.3787427184466021</v>
      </c>
      <c r="J51" s="26">
        <v>258657.27</v>
      </c>
      <c r="K51" s="27">
        <f>J51/G15/12</f>
        <v>0.92000002134098191</v>
      </c>
      <c r="L51" s="23" t="s">
        <v>113</v>
      </c>
      <c r="M51" s="50">
        <v>191515.5</v>
      </c>
      <c r="N51" s="26">
        <v>166308.91037735849</v>
      </c>
      <c r="O51" s="27">
        <v>0.59153257550566918</v>
      </c>
      <c r="P51" s="2"/>
    </row>
    <row r="52" spans="1:17" s="10" customFormat="1" ht="45">
      <c r="A52" s="18">
        <v>9</v>
      </c>
      <c r="B52" s="19" t="s">
        <v>114</v>
      </c>
      <c r="C52" s="49" t="s">
        <v>115</v>
      </c>
      <c r="D52" s="22">
        <v>2520</v>
      </c>
      <c r="E52" s="21">
        <f t="shared" si="9"/>
        <v>4.0776699029126215E-2</v>
      </c>
      <c r="F52" s="129"/>
      <c r="G52" s="49" t="s">
        <v>115</v>
      </c>
      <c r="H52" s="22">
        <v>2520</v>
      </c>
      <c r="I52" s="22">
        <f t="shared" si="10"/>
        <v>4.0776699029126215E-2</v>
      </c>
      <c r="J52" s="26">
        <v>22491.94</v>
      </c>
      <c r="K52" s="27">
        <f>J52/12/G15</f>
        <v>8.0000014227321295E-2</v>
      </c>
      <c r="L52" s="23" t="s">
        <v>116</v>
      </c>
      <c r="M52" s="11"/>
      <c r="N52" s="11"/>
      <c r="O52" s="11"/>
      <c r="P52" s="2"/>
    </row>
    <row r="53" spans="1:17" s="10" customFormat="1" ht="45">
      <c r="A53" s="18">
        <v>10</v>
      </c>
      <c r="B53" s="19" t="s">
        <v>117</v>
      </c>
      <c r="C53" s="49" t="s">
        <v>118</v>
      </c>
      <c r="D53" s="22">
        <v>99423.2</v>
      </c>
      <c r="E53" s="21">
        <f t="shared" si="9"/>
        <v>1.608789644012945</v>
      </c>
      <c r="F53" s="129"/>
      <c r="G53" s="49" t="s">
        <v>118</v>
      </c>
      <c r="H53" s="22">
        <v>99423.2</v>
      </c>
      <c r="I53" s="21">
        <f t="shared" si="10"/>
        <v>1.608789644012945</v>
      </c>
      <c r="J53" s="26">
        <v>424535.3</v>
      </c>
      <c r="K53" s="27">
        <f>J53/12/G15</f>
        <v>1.5100000284546427</v>
      </c>
      <c r="L53" s="23" t="s">
        <v>119</v>
      </c>
      <c r="M53" s="11"/>
      <c r="N53" s="11"/>
      <c r="O53" s="11"/>
      <c r="P53" s="2"/>
    </row>
    <row r="54" spans="1:17" s="10" customFormat="1" ht="88.5">
      <c r="A54" s="18">
        <v>11</v>
      </c>
      <c r="B54" s="19" t="s">
        <v>120</v>
      </c>
      <c r="C54" s="49" t="s">
        <v>118</v>
      </c>
      <c r="D54" s="22">
        <v>27000</v>
      </c>
      <c r="E54" s="21">
        <f t="shared" si="9"/>
        <v>0.43689320388349512</v>
      </c>
      <c r="F54" s="129"/>
      <c r="G54" s="49" t="s">
        <v>118</v>
      </c>
      <c r="H54" s="22">
        <v>27000</v>
      </c>
      <c r="I54" s="21">
        <f t="shared" si="10"/>
        <v>0.43689320388349512</v>
      </c>
      <c r="J54" s="26">
        <v>33737.910000000003</v>
      </c>
      <c r="K54" s="27">
        <f>J54/12/G15</f>
        <v>0.12000002134098196</v>
      </c>
      <c r="L54" s="23" t="s">
        <v>121</v>
      </c>
      <c r="M54" s="11"/>
      <c r="N54" s="11"/>
      <c r="O54" s="11"/>
      <c r="P54" s="2"/>
    </row>
    <row r="55" spans="1:17" s="56" customFormat="1" ht="49.5">
      <c r="A55" s="51"/>
      <c r="B55" s="52" t="s">
        <v>122</v>
      </c>
      <c r="C55" s="53"/>
      <c r="D55" s="53" t="e">
        <f>D52+D50+D49+D30+D21+D20+D19+D18+#REF!+#REF!+D54+D53+D51</f>
        <v>#REF!</v>
      </c>
      <c r="E55" s="53" t="e">
        <f>E52+E50+E49+E30+E21+E20+E19+E18+#REF!+#REF!+E54+E53+E51</f>
        <v>#REF!</v>
      </c>
      <c r="F55" s="129"/>
      <c r="G55" s="53"/>
      <c r="H55" s="53" t="e">
        <f>H52+H50+H49+H30+H21+H20+H19+H18+#REF!+#REF!+H54+H53+H51</f>
        <v>#REF!</v>
      </c>
      <c r="I55" s="53" t="e">
        <f>I52+I50+I49+I30+I21+I20+I19+I18+#REF!+#REF!+I54+I53+I51</f>
        <v>#REF!</v>
      </c>
      <c r="J55" s="54">
        <f>J18+J19+J20+J21+J30+J49+J50+J51+J52+J53+J54</f>
        <v>3744907.47</v>
      </c>
      <c r="K55" s="54">
        <f>J55/12/G15-0.01</f>
        <v>13.310000448160622</v>
      </c>
      <c r="L55" s="23"/>
      <c r="M55" s="11"/>
      <c r="N55" s="11"/>
      <c r="O55" s="11"/>
      <c r="P55" s="55"/>
      <c r="Q55" s="55"/>
    </row>
    <row r="56" spans="1:17" s="56" customFormat="1" ht="16.5" hidden="1">
      <c r="A56" s="18">
        <v>12</v>
      </c>
      <c r="B56" s="19" t="s">
        <v>123</v>
      </c>
      <c r="C56" s="13"/>
      <c r="D56" s="13"/>
      <c r="E56" s="13"/>
      <c r="F56" s="13"/>
      <c r="G56" s="57"/>
      <c r="H56" s="57"/>
      <c r="I56" s="57"/>
      <c r="J56" s="54">
        <f>J55*3%*0</f>
        <v>0</v>
      </c>
      <c r="K56" s="54">
        <f>J56/12/G15</f>
        <v>0</v>
      </c>
      <c r="L56" s="29"/>
      <c r="M56" s="11"/>
      <c r="N56" s="11"/>
      <c r="O56" s="11"/>
      <c r="P56" s="58"/>
    </row>
    <row r="57" spans="1:17" s="56" customFormat="1" ht="141" thickBot="1">
      <c r="A57" s="59">
        <v>12</v>
      </c>
      <c r="B57" s="60" t="s">
        <v>124</v>
      </c>
      <c r="C57" s="61" t="s">
        <v>125</v>
      </c>
      <c r="D57" s="62">
        <v>105659.54</v>
      </c>
      <c r="E57" s="62">
        <f>D57/12/5150</f>
        <v>1.7097012944983818</v>
      </c>
      <c r="F57" s="63">
        <f>E57</f>
        <v>1.7097012944983818</v>
      </c>
      <c r="G57" s="61" t="s">
        <v>126</v>
      </c>
      <c r="H57" s="64">
        <v>103518.68</v>
      </c>
      <c r="I57" s="64">
        <f>H57/12/5150</f>
        <v>1.675059546925566</v>
      </c>
      <c r="J57" s="65">
        <f>(J55+J56)*20%-3000</f>
        <v>745981.49400000006</v>
      </c>
      <c r="K57" s="64">
        <f>J57/12/G15</f>
        <v>2.653329598661494</v>
      </c>
      <c r="L57" s="66" t="s">
        <v>127</v>
      </c>
      <c r="M57" s="67"/>
      <c r="N57" s="67"/>
      <c r="O57" s="67"/>
      <c r="P57" s="58"/>
    </row>
    <row r="58" spans="1:17" s="77" customFormat="1" ht="83.25" thickBot="1">
      <c r="A58" s="68"/>
      <c r="B58" s="69" t="s">
        <v>128</v>
      </c>
      <c r="C58" s="70"/>
      <c r="D58" s="70" t="e">
        <f>D55+D57</f>
        <v>#REF!</v>
      </c>
      <c r="E58" s="70" t="e">
        <f>E55+E57</f>
        <v>#REF!</v>
      </c>
      <c r="F58" s="70" t="e">
        <f>E58</f>
        <v>#REF!</v>
      </c>
      <c r="G58" s="70"/>
      <c r="H58" s="70" t="e">
        <f>H55+H57</f>
        <v>#REF!</v>
      </c>
      <c r="I58" s="71" t="e">
        <f>I55+I57</f>
        <v>#REF!</v>
      </c>
      <c r="J58" s="72">
        <f>J55+J57+J56</f>
        <v>4490888.9640000006</v>
      </c>
      <c r="K58" s="71">
        <f>J58/12/G15</f>
        <v>15.973330046822117</v>
      </c>
      <c r="L58" s="73"/>
      <c r="M58" s="74">
        <v>15.01</v>
      </c>
      <c r="N58" s="75" t="s">
        <v>129</v>
      </c>
      <c r="O58" s="74">
        <v>16.59</v>
      </c>
      <c r="P58" s="76"/>
    </row>
    <row r="59" spans="1:17" s="77" customFormat="1" ht="16.5" hidden="1">
      <c r="A59" s="78" t="s">
        <v>130</v>
      </c>
      <c r="B59" s="79" t="s">
        <v>131</v>
      </c>
      <c r="C59" s="80"/>
      <c r="D59" s="80"/>
      <c r="E59" s="80"/>
      <c r="F59" s="81"/>
      <c r="G59" s="81"/>
      <c r="H59" s="81"/>
      <c r="I59" s="81"/>
      <c r="J59" s="81"/>
      <c r="K59" s="81"/>
      <c r="L59" s="82"/>
      <c r="M59" s="83"/>
      <c r="N59" s="83"/>
      <c r="O59" s="83"/>
      <c r="P59" s="76"/>
    </row>
    <row r="60" spans="1:17" s="77" customFormat="1" ht="16.5" hidden="1">
      <c r="A60" s="84" t="s">
        <v>132</v>
      </c>
      <c r="B60" s="85" t="s">
        <v>133</v>
      </c>
      <c r="C60" s="86">
        <f t="shared" ref="C60:C65" si="11">D60/12</f>
        <v>9225.0375000000004</v>
      </c>
      <c r="D60" s="87">
        <v>110700.45</v>
      </c>
      <c r="E60" s="86" t="e">
        <f>D60/$C$2/12</f>
        <v>#DIV/0!</v>
      </c>
      <c r="F60" s="88"/>
      <c r="G60" s="88"/>
      <c r="H60" s="88"/>
      <c r="I60" s="88"/>
      <c r="J60" s="89">
        <v>110700.45</v>
      </c>
      <c r="K60" s="90">
        <f>J60/12/$G$15</f>
        <v>0.39374271738991257</v>
      </c>
      <c r="L60" s="82"/>
      <c r="M60" s="13"/>
      <c r="N60" s="13"/>
      <c r="O60" s="13"/>
      <c r="P60" s="76"/>
    </row>
    <row r="61" spans="1:17" s="10" customFormat="1" ht="16.5" hidden="1">
      <c r="A61" s="84" t="s">
        <v>134</v>
      </c>
      <c r="B61" s="85" t="s">
        <v>135</v>
      </c>
      <c r="C61" s="86">
        <f t="shared" si="11"/>
        <v>10501.5</v>
      </c>
      <c r="D61" s="91">
        <v>126018</v>
      </c>
      <c r="E61" s="86" t="e">
        <f t="shared" ref="E61:E67" si="12">D61/$C$2/12</f>
        <v>#DIV/0!</v>
      </c>
      <c r="F61" s="88"/>
      <c r="G61" s="88"/>
      <c r="H61" s="88"/>
      <c r="I61" s="88"/>
      <c r="J61" s="89">
        <v>126018</v>
      </c>
      <c r="K61" s="90">
        <f t="shared" ref="K61:K67" si="13">J61/12/$G$15</f>
        <v>0.44822464371230653</v>
      </c>
      <c r="L61" s="92" t="e">
        <f>K61/12/H15</f>
        <v>#DIV/0!</v>
      </c>
      <c r="M61" s="90"/>
      <c r="N61" s="90"/>
      <c r="O61" s="90"/>
      <c r="P61" s="2"/>
    </row>
    <row r="62" spans="1:17" s="10" customFormat="1" ht="16.5" hidden="1">
      <c r="A62" s="84" t="s">
        <v>136</v>
      </c>
      <c r="B62" s="85" t="s">
        <v>137</v>
      </c>
      <c r="C62" s="86">
        <f t="shared" si="11"/>
        <v>9225.0375000000004</v>
      </c>
      <c r="D62" s="87">
        <v>110700.45</v>
      </c>
      <c r="E62" s="86" t="e">
        <f t="shared" si="12"/>
        <v>#DIV/0!</v>
      </c>
      <c r="F62" s="88"/>
      <c r="G62" s="88"/>
      <c r="H62" s="88"/>
      <c r="I62" s="88"/>
      <c r="J62" s="89">
        <v>110700.45</v>
      </c>
      <c r="K62" s="90">
        <f t="shared" si="13"/>
        <v>0.39374271738991257</v>
      </c>
      <c r="M62" s="93"/>
      <c r="N62" s="93"/>
      <c r="O62" s="93"/>
      <c r="P62" s="2"/>
    </row>
    <row r="63" spans="1:17" s="10" customFormat="1" ht="16.5" hidden="1">
      <c r="A63" s="84" t="s">
        <v>138</v>
      </c>
      <c r="B63" s="85" t="s">
        <v>139</v>
      </c>
      <c r="C63" s="86">
        <f t="shared" si="11"/>
        <v>11759.192499999999</v>
      </c>
      <c r="D63" s="94">
        <v>141110.31</v>
      </c>
      <c r="E63" s="86" t="e">
        <f t="shared" si="12"/>
        <v>#DIV/0!</v>
      </c>
      <c r="F63" s="88"/>
      <c r="G63" s="88"/>
      <c r="H63" s="88"/>
      <c r="I63" s="88"/>
      <c r="J63" s="89">
        <v>141110.31</v>
      </c>
      <c r="K63" s="90">
        <f t="shared" si="13"/>
        <v>0.50190542957262552</v>
      </c>
      <c r="M63" s="93"/>
      <c r="N63" s="93"/>
      <c r="O63" s="93"/>
      <c r="P63" s="2"/>
    </row>
    <row r="64" spans="1:17" s="10" customFormat="1" ht="16.5" hidden="1">
      <c r="A64" s="84" t="s">
        <v>140</v>
      </c>
      <c r="B64" s="85" t="s">
        <v>141</v>
      </c>
      <c r="C64" s="86">
        <f t="shared" si="11"/>
        <v>11759.192499999999</v>
      </c>
      <c r="D64" s="91">
        <v>141110.31</v>
      </c>
      <c r="E64" s="86" t="e">
        <f t="shared" si="12"/>
        <v>#DIV/0!</v>
      </c>
      <c r="F64" s="88"/>
      <c r="G64" s="88"/>
      <c r="H64" s="88"/>
      <c r="I64" s="88"/>
      <c r="J64" s="89">
        <v>141110.31</v>
      </c>
      <c r="K64" s="90">
        <f t="shared" si="13"/>
        <v>0.50190542957262552</v>
      </c>
      <c r="M64" s="93"/>
      <c r="N64" s="93"/>
      <c r="O64" s="93"/>
      <c r="P64" s="2"/>
    </row>
    <row r="65" spans="1:16" s="10" customFormat="1" ht="82.5" hidden="1">
      <c r="A65" s="95" t="s">
        <v>142</v>
      </c>
      <c r="B65" s="96" t="s">
        <v>143</v>
      </c>
      <c r="C65" s="86">
        <f t="shared" si="11"/>
        <v>3907.75</v>
      </c>
      <c r="D65" s="97">
        <f>539*87</f>
        <v>46893</v>
      </c>
      <c r="E65" s="86" t="e">
        <f t="shared" si="12"/>
        <v>#DIV/0!</v>
      </c>
      <c r="F65" s="88"/>
      <c r="G65" s="88"/>
      <c r="H65" s="88"/>
      <c r="I65" s="88"/>
      <c r="J65" s="89">
        <v>46893</v>
      </c>
      <c r="K65" s="90">
        <f t="shared" si="13"/>
        <v>0.166790444361926</v>
      </c>
      <c r="M65" s="93"/>
      <c r="N65" s="93"/>
      <c r="O65" s="93"/>
      <c r="P65" s="2"/>
    </row>
    <row r="66" spans="1:16" s="10" customFormat="1" ht="31.5" hidden="1">
      <c r="A66" s="95" t="s">
        <v>144</v>
      </c>
      <c r="B66" s="96" t="s">
        <v>145</v>
      </c>
      <c r="C66" s="98">
        <v>10544.380879999999</v>
      </c>
      <c r="D66" s="97">
        <f>C66*12</f>
        <v>126532.57055999999</v>
      </c>
      <c r="E66" s="86" t="e">
        <f>D66/#REF!/12</f>
        <v>#REF!</v>
      </c>
      <c r="F66" s="88"/>
      <c r="G66" s="88"/>
      <c r="H66" s="88"/>
      <c r="I66" s="88"/>
      <c r="J66" s="89">
        <v>126532.57055999999</v>
      </c>
      <c r="K66" s="90">
        <v>2.12</v>
      </c>
      <c r="M66" s="93"/>
      <c r="N66" s="93"/>
      <c r="O66" s="93"/>
      <c r="P66" s="2"/>
    </row>
    <row r="67" spans="1:16" s="10" customFormat="1" ht="149.25" hidden="1">
      <c r="A67" s="95" t="s">
        <v>146</v>
      </c>
      <c r="B67" s="99" t="s">
        <v>147</v>
      </c>
      <c r="C67" s="86">
        <f>D67/12</f>
        <v>7163.96</v>
      </c>
      <c r="D67" s="86">
        <v>85967.52</v>
      </c>
      <c r="E67" s="86" t="e">
        <f t="shared" si="12"/>
        <v>#DIV/0!</v>
      </c>
      <c r="F67" s="88"/>
      <c r="G67" s="88"/>
      <c r="H67" s="88"/>
      <c r="I67" s="88"/>
      <c r="J67" s="89">
        <v>85967.52</v>
      </c>
      <c r="K67" s="90">
        <f t="shared" si="13"/>
        <v>0.30577188197583349</v>
      </c>
      <c r="M67" s="93"/>
      <c r="N67" s="93"/>
      <c r="O67" s="93"/>
      <c r="P67" s="2"/>
    </row>
    <row r="68" spans="1:16" s="10" customFormat="1" ht="16.5">
      <c r="A68" s="100"/>
      <c r="B68" s="101"/>
      <c r="C68" s="102"/>
      <c r="D68" s="103"/>
      <c r="E68" s="102"/>
      <c r="F68" s="102"/>
      <c r="G68" s="102"/>
      <c r="H68" s="102"/>
      <c r="I68" s="104"/>
      <c r="J68" s="105"/>
      <c r="K68" s="105"/>
      <c r="M68" s="106">
        <f>K58-M70</f>
        <v>0.91249671704561308</v>
      </c>
      <c r="P68" s="2"/>
    </row>
    <row r="69" spans="1:16" s="10" customFormat="1">
      <c r="A69" s="135" t="s">
        <v>148</v>
      </c>
      <c r="B69" s="135"/>
      <c r="D69" s="107"/>
      <c r="I69" s="3"/>
      <c r="J69" s="108"/>
      <c r="K69" s="109"/>
      <c r="P69" s="2"/>
    </row>
    <row r="70" spans="1:16" s="10" customFormat="1" ht="94.5">
      <c r="A70" s="136" t="s">
        <v>149</v>
      </c>
      <c r="B70" s="136"/>
      <c r="C70" s="97" t="s">
        <v>150</v>
      </c>
      <c r="D70" s="97" t="s">
        <v>151</v>
      </c>
      <c r="E70" s="97" t="s">
        <v>152</v>
      </c>
      <c r="F70" s="97" t="s">
        <v>153</v>
      </c>
      <c r="G70" s="97" t="s">
        <v>151</v>
      </c>
      <c r="H70" s="97" t="s">
        <v>152</v>
      </c>
      <c r="I70" s="97" t="s">
        <v>152</v>
      </c>
      <c r="J70" s="97" t="s">
        <v>152</v>
      </c>
      <c r="K70" s="97" t="s">
        <v>154</v>
      </c>
      <c r="M70" s="110">
        <f>M71/12/G15</f>
        <v>15.060833329776504</v>
      </c>
      <c r="P70" s="2"/>
    </row>
    <row r="71" spans="1:16" s="10" customFormat="1" ht="15.75">
      <c r="A71" s="126" t="s">
        <v>155</v>
      </c>
      <c r="B71" s="126"/>
      <c r="C71" s="97">
        <v>0</v>
      </c>
      <c r="D71" s="97">
        <f>6042.4*9*14.82</f>
        <v>805935.31200000003</v>
      </c>
      <c r="E71" s="111">
        <f>C71+D71-F71</f>
        <v>698680.93200000003</v>
      </c>
      <c r="F71" s="111">
        <v>107254.38</v>
      </c>
      <c r="G71" s="97">
        <v>4490888.96</v>
      </c>
      <c r="H71" s="111" t="e">
        <f>I71+G71-L71</f>
        <v>#REF!</v>
      </c>
      <c r="I71" s="111" t="e">
        <f>#REF!+#REF!-G71</f>
        <v>#REF!</v>
      </c>
      <c r="J71" s="111">
        <f>3682652.99+630099.05</f>
        <v>4312752.04</v>
      </c>
      <c r="K71" s="111">
        <f>555516.81+132488.16</f>
        <v>688004.97000000009</v>
      </c>
      <c r="M71" s="112">
        <f>(G15*15.36*6)+(G15*15.01*6)-34909.36</f>
        <v>4234341.2419999996</v>
      </c>
      <c r="N71" s="2" t="s">
        <v>156</v>
      </c>
      <c r="P71" s="2"/>
    </row>
    <row r="72" spans="1:16" s="10" customFormat="1" ht="15.75">
      <c r="A72" s="127" t="s">
        <v>157</v>
      </c>
      <c r="B72" s="127"/>
      <c r="C72" s="113">
        <f>SUM(C71:C71)</f>
        <v>0</v>
      </c>
      <c r="D72" s="113">
        <f>SUM(D71:D71)</f>
        <v>805935.31200000003</v>
      </c>
      <c r="E72" s="113">
        <f>SUM(E71:E71)</f>
        <v>698680.93200000003</v>
      </c>
      <c r="F72" s="113">
        <f>SUM(F71:F71)</f>
        <v>107254.38</v>
      </c>
      <c r="G72" s="113">
        <f>SUM(G71:G71)</f>
        <v>4490888.96</v>
      </c>
      <c r="H72" s="113" t="e">
        <f>SUM(H71:H71)</f>
        <v>#REF!</v>
      </c>
      <c r="I72" s="113" t="e">
        <f>SUM(I71:I71)</f>
        <v>#REF!</v>
      </c>
      <c r="J72" s="113">
        <f>SUM(J71:J71)</f>
        <v>4312752.04</v>
      </c>
      <c r="K72" s="113">
        <f>SUM(K71:K71)</f>
        <v>688004.97000000009</v>
      </c>
      <c r="P72" s="2"/>
    </row>
    <row r="73" spans="1:16" s="10" customFormat="1" ht="15.75">
      <c r="A73" s="114"/>
      <c r="B73" s="114"/>
      <c r="C73" s="115"/>
      <c r="D73" s="115"/>
      <c r="E73" s="115"/>
      <c r="F73" s="115"/>
      <c r="G73" s="115"/>
      <c r="H73" s="115"/>
      <c r="I73" s="115"/>
      <c r="J73" s="115"/>
      <c r="K73" s="115"/>
      <c r="P73" s="2"/>
    </row>
    <row r="74" spans="1:16" s="123" customFormat="1" ht="18.75">
      <c r="A74" s="116"/>
      <c r="B74" s="117" t="s">
        <v>158</v>
      </c>
      <c r="C74" s="118"/>
      <c r="D74" s="119"/>
      <c r="E74" s="118"/>
      <c r="F74" s="118"/>
      <c r="G74" s="118"/>
      <c r="H74" s="118"/>
      <c r="I74" s="120"/>
      <c r="J74" s="121" t="s">
        <v>159</v>
      </c>
      <c r="K74" s="122"/>
      <c r="P74" s="124"/>
    </row>
    <row r="75" spans="1:16" s="123" customFormat="1" ht="18.75">
      <c r="A75" s="116"/>
      <c r="B75" s="118"/>
      <c r="C75" s="118"/>
      <c r="D75" s="119"/>
      <c r="E75" s="118"/>
      <c r="F75" s="118"/>
      <c r="G75" s="118"/>
      <c r="H75" s="118"/>
      <c r="I75" s="120"/>
      <c r="J75" s="121"/>
      <c r="K75" s="122"/>
      <c r="P75" s="124"/>
    </row>
    <row r="76" spans="1:16" s="123" customFormat="1" ht="18.75">
      <c r="A76" s="116"/>
      <c r="B76" s="117" t="s">
        <v>160</v>
      </c>
      <c r="C76" s="118"/>
      <c r="D76" s="119"/>
      <c r="E76" s="118"/>
      <c r="F76" s="118"/>
      <c r="G76" s="118"/>
      <c r="H76" s="118"/>
      <c r="I76" s="120"/>
      <c r="J76" s="121" t="s">
        <v>161</v>
      </c>
      <c r="K76" s="122"/>
      <c r="P76" s="124"/>
    </row>
    <row r="77" spans="1:16" s="10" customFormat="1" ht="15.75">
      <c r="A77" s="109"/>
      <c r="B77" s="118"/>
      <c r="C77" s="118"/>
      <c r="D77" s="119"/>
      <c r="E77" s="118"/>
      <c r="F77" s="118"/>
      <c r="G77" s="118"/>
      <c r="H77" s="118"/>
      <c r="I77" s="120"/>
      <c r="J77" s="121"/>
      <c r="K77" s="122"/>
      <c r="P77" s="2"/>
    </row>
    <row r="78" spans="1:16" s="10" customFormat="1">
      <c r="A78" s="109"/>
      <c r="D78" s="107"/>
      <c r="I78" s="3"/>
      <c r="J78" s="108"/>
      <c r="K78" s="109"/>
      <c r="P78" s="2"/>
    </row>
    <row r="79" spans="1:16" s="10" customFormat="1">
      <c r="A79" s="109"/>
      <c r="D79" s="107"/>
      <c r="I79" s="3"/>
      <c r="J79" s="108"/>
      <c r="K79" s="109"/>
      <c r="P79" s="2"/>
    </row>
    <row r="80" spans="1:16" s="10" customFormat="1">
      <c r="A80" s="109"/>
      <c r="D80" s="107"/>
      <c r="I80" s="3"/>
      <c r="J80" s="108"/>
      <c r="K80" s="109"/>
      <c r="P80" s="2"/>
    </row>
    <row r="81" spans="1:16" s="10" customFormat="1">
      <c r="A81" s="109"/>
      <c r="D81" s="107"/>
      <c r="I81" s="3"/>
      <c r="J81" s="108"/>
      <c r="K81" s="109"/>
      <c r="P81" s="2"/>
    </row>
    <row r="82" spans="1:16" s="10" customFormat="1">
      <c r="A82" s="109"/>
      <c r="D82" s="107"/>
      <c r="I82" s="3"/>
      <c r="J82" s="108"/>
      <c r="K82" s="109"/>
      <c r="P82" s="2"/>
    </row>
    <row r="83" spans="1:16" s="10" customFormat="1">
      <c r="A83" s="109"/>
      <c r="D83" s="107"/>
      <c r="I83" s="3"/>
      <c r="J83" s="108"/>
      <c r="K83" s="109"/>
      <c r="P83" s="2"/>
    </row>
    <row r="84" spans="1:16" s="10" customFormat="1">
      <c r="A84" s="109"/>
      <c r="D84" s="107"/>
      <c r="I84" s="3"/>
      <c r="J84" s="108"/>
      <c r="K84" s="109"/>
      <c r="P84" s="2"/>
    </row>
    <row r="85" spans="1:16" s="10" customFormat="1">
      <c r="A85" s="109"/>
      <c r="D85" s="107"/>
      <c r="I85" s="3"/>
      <c r="J85" s="108"/>
      <c r="K85" s="109"/>
      <c r="P85" s="2"/>
    </row>
    <row r="86" spans="1:16" s="10" customFormat="1">
      <c r="A86" s="109"/>
      <c r="D86" s="107"/>
      <c r="I86" s="3"/>
      <c r="J86" s="108"/>
      <c r="K86" s="109"/>
      <c r="P86" s="2"/>
    </row>
    <row r="87" spans="1:16" s="10" customFormat="1">
      <c r="A87" s="109"/>
      <c r="D87" s="107"/>
      <c r="I87" s="3"/>
      <c r="J87" s="108"/>
      <c r="K87" s="109"/>
      <c r="P87" s="2"/>
    </row>
    <row r="88" spans="1:16" s="10" customFormat="1">
      <c r="A88" s="109"/>
      <c r="D88" s="107"/>
      <c r="I88" s="3"/>
      <c r="J88" s="108"/>
      <c r="K88" s="109"/>
      <c r="P88" s="2"/>
    </row>
    <row r="89" spans="1:16" s="10" customFormat="1">
      <c r="A89" s="109"/>
      <c r="D89" s="107"/>
      <c r="I89" s="3"/>
      <c r="J89" s="108"/>
      <c r="K89" s="109"/>
      <c r="P89" s="2"/>
    </row>
    <row r="90" spans="1:16" s="10" customFormat="1">
      <c r="A90" s="109"/>
      <c r="D90" s="107"/>
      <c r="I90" s="3"/>
      <c r="J90" s="108"/>
      <c r="K90" s="109"/>
      <c r="P90" s="2"/>
    </row>
    <row r="91" spans="1:16" s="10" customFormat="1">
      <c r="A91" s="109"/>
      <c r="D91" s="107"/>
      <c r="I91" s="3"/>
      <c r="J91" s="108"/>
      <c r="K91" s="109"/>
      <c r="P91" s="2"/>
    </row>
    <row r="92" spans="1:16" s="10" customFormat="1">
      <c r="A92" s="109"/>
      <c r="D92" s="107"/>
      <c r="I92" s="3"/>
      <c r="J92" s="108"/>
      <c r="K92" s="109"/>
      <c r="P92" s="2"/>
    </row>
    <row r="93" spans="1:16" s="10" customFormat="1">
      <c r="A93" s="109"/>
      <c r="D93" s="107"/>
      <c r="I93" s="3"/>
      <c r="J93" s="108"/>
      <c r="K93" s="109"/>
      <c r="P93" s="2"/>
    </row>
    <row r="94" spans="1:16" s="10" customFormat="1">
      <c r="A94" s="109"/>
      <c r="D94" s="107"/>
      <c r="I94" s="3"/>
      <c r="J94" s="108"/>
      <c r="K94" s="109"/>
      <c r="P94" s="2"/>
    </row>
    <row r="95" spans="1:16" s="10" customFormat="1">
      <c r="A95" s="109"/>
      <c r="D95" s="107"/>
      <c r="I95" s="3"/>
      <c r="J95" s="108"/>
      <c r="K95" s="109"/>
      <c r="P95" s="2"/>
    </row>
    <row r="96" spans="1:16" s="10" customFormat="1">
      <c r="A96" s="109"/>
      <c r="D96" s="107"/>
      <c r="I96" s="3"/>
      <c r="J96" s="108"/>
      <c r="K96" s="109"/>
      <c r="P96" s="2"/>
    </row>
    <row r="97" spans="1:16" s="10" customFormat="1">
      <c r="A97" s="109"/>
      <c r="D97" s="107"/>
      <c r="I97" s="3"/>
      <c r="J97" s="108"/>
      <c r="K97" s="109"/>
      <c r="P97" s="2"/>
    </row>
    <row r="98" spans="1:16" s="10" customFormat="1">
      <c r="A98" s="109"/>
      <c r="D98" s="107"/>
      <c r="I98" s="3"/>
      <c r="J98" s="108"/>
      <c r="K98" s="109"/>
      <c r="P98" s="2"/>
    </row>
    <row r="99" spans="1:16" s="10" customFormat="1">
      <c r="A99" s="109"/>
      <c r="D99" s="107"/>
      <c r="I99" s="3"/>
      <c r="J99" s="108"/>
      <c r="K99" s="109"/>
      <c r="P99" s="2"/>
    </row>
    <row r="100" spans="1:16" s="10" customFormat="1">
      <c r="A100" s="109"/>
      <c r="D100" s="107"/>
      <c r="I100" s="3"/>
      <c r="J100" s="108"/>
      <c r="K100" s="109"/>
      <c r="P100" s="2"/>
    </row>
    <row r="101" spans="1:16" s="10" customFormat="1">
      <c r="A101" s="109"/>
      <c r="D101" s="107"/>
      <c r="I101" s="3"/>
      <c r="J101" s="108"/>
      <c r="K101" s="109"/>
      <c r="P101" s="2"/>
    </row>
    <row r="102" spans="1:16" s="10" customFormat="1">
      <c r="A102" s="109"/>
      <c r="D102" s="107"/>
      <c r="I102" s="3"/>
      <c r="J102" s="108"/>
      <c r="K102" s="109"/>
      <c r="P102" s="2"/>
    </row>
    <row r="103" spans="1:16" s="10" customFormat="1">
      <c r="A103" s="109"/>
      <c r="D103" s="107"/>
      <c r="I103" s="3"/>
      <c r="J103" s="108"/>
      <c r="K103" s="109"/>
      <c r="P103" s="2"/>
    </row>
    <row r="104" spans="1:16" s="10" customFormat="1">
      <c r="A104" s="109"/>
      <c r="D104" s="107"/>
      <c r="I104" s="3"/>
      <c r="J104" s="108"/>
      <c r="K104" s="109"/>
      <c r="P104" s="2"/>
    </row>
    <row r="105" spans="1:16" s="10" customFormat="1">
      <c r="A105" s="109"/>
      <c r="D105" s="107"/>
      <c r="I105" s="3"/>
      <c r="J105" s="108"/>
      <c r="K105" s="109"/>
      <c r="P105" s="2"/>
    </row>
    <row r="106" spans="1:16" s="10" customFormat="1">
      <c r="A106" s="109"/>
      <c r="D106" s="107"/>
      <c r="I106" s="3"/>
      <c r="J106" s="108"/>
      <c r="K106" s="109"/>
      <c r="P106" s="2"/>
    </row>
    <row r="107" spans="1:16" s="10" customFormat="1">
      <c r="A107" s="109"/>
      <c r="D107" s="107"/>
      <c r="I107" s="3"/>
      <c r="J107" s="108"/>
      <c r="K107" s="109"/>
      <c r="P107" s="2"/>
    </row>
    <row r="108" spans="1:16" s="10" customFormat="1">
      <c r="A108" s="109"/>
      <c r="D108" s="107"/>
      <c r="I108" s="3"/>
      <c r="J108" s="108"/>
      <c r="K108" s="109"/>
      <c r="P108" s="2"/>
    </row>
    <row r="109" spans="1:16" s="10" customFormat="1">
      <c r="A109" s="109"/>
      <c r="D109" s="107"/>
      <c r="I109" s="3"/>
      <c r="J109" s="108"/>
      <c r="K109" s="109"/>
      <c r="P109" s="2"/>
    </row>
    <row r="110" spans="1:16" s="10" customFormat="1">
      <c r="A110" s="109"/>
      <c r="D110" s="107"/>
      <c r="I110" s="3"/>
      <c r="J110" s="108"/>
      <c r="K110" s="109"/>
      <c r="P110" s="2"/>
    </row>
    <row r="111" spans="1:16" s="10" customFormat="1">
      <c r="A111" s="109"/>
      <c r="D111" s="107"/>
      <c r="I111" s="3"/>
      <c r="J111" s="108"/>
      <c r="K111" s="109"/>
      <c r="P111" s="2"/>
    </row>
    <row r="112" spans="1:16" s="10" customFormat="1">
      <c r="A112" s="109"/>
      <c r="D112" s="107"/>
      <c r="I112" s="3"/>
      <c r="J112" s="108"/>
      <c r="K112" s="109"/>
      <c r="P112" s="2"/>
    </row>
    <row r="113" spans="1:16" s="10" customFormat="1">
      <c r="A113" s="109"/>
      <c r="D113" s="107"/>
      <c r="I113" s="3"/>
      <c r="J113" s="108"/>
      <c r="K113" s="109"/>
      <c r="P113" s="2"/>
    </row>
    <row r="114" spans="1:16" s="10" customFormat="1">
      <c r="A114" s="109"/>
      <c r="D114" s="107"/>
      <c r="I114" s="3"/>
      <c r="J114" s="108"/>
      <c r="K114" s="109"/>
      <c r="P114" s="2"/>
    </row>
  </sheetData>
  <mergeCells count="23">
    <mergeCell ref="A1:K1"/>
    <mergeCell ref="A2:K2"/>
    <mergeCell ref="A3:K3"/>
    <mergeCell ref="A12:B12"/>
    <mergeCell ref="A13:B13"/>
    <mergeCell ref="C13:F13"/>
    <mergeCell ref="G13:K13"/>
    <mergeCell ref="L13:L17"/>
    <mergeCell ref="A14:B14"/>
    <mergeCell ref="C14:F14"/>
    <mergeCell ref="G14:K14"/>
    <mergeCell ref="A15:B15"/>
    <mergeCell ref="C15:F15"/>
    <mergeCell ref="G15:K15"/>
    <mergeCell ref="A16:B16"/>
    <mergeCell ref="B17:I17"/>
    <mergeCell ref="L21:L29"/>
    <mergeCell ref="L30:L47"/>
    <mergeCell ref="A69:B69"/>
    <mergeCell ref="A70:B70"/>
    <mergeCell ref="A71:B71"/>
    <mergeCell ref="A72:B72"/>
    <mergeCell ref="F18:F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53</vt:lpstr>
    </vt:vector>
  </TitlesOfParts>
  <Company>kzhak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buh-e</dc:creator>
  <cp:lastModifiedBy>buh-e</cp:lastModifiedBy>
  <dcterms:created xsi:type="dcterms:W3CDTF">2013-05-21T06:46:59Z</dcterms:created>
  <dcterms:modified xsi:type="dcterms:W3CDTF">2016-04-06T09:19:51Z</dcterms:modified>
</cp:coreProperties>
</file>