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53" sheetId="5" r:id="rId1"/>
  </sheets>
  <calcPr calcId="125725"/>
</workbook>
</file>

<file path=xl/calcChain.xml><?xml version="1.0" encoding="utf-8"?>
<calcChain xmlns="http://schemas.openxmlformats.org/spreadsheetml/2006/main">
  <c r="F11" i="5"/>
  <c r="F228" l="1"/>
  <c r="F225"/>
  <c r="F224"/>
  <c r="F223"/>
  <c r="F222"/>
  <c r="F221"/>
  <c r="F220"/>
  <c r="E216"/>
  <c r="E214"/>
  <c r="E213"/>
  <c r="E198"/>
  <c r="E192"/>
  <c r="E191"/>
  <c r="E190"/>
  <c r="E189"/>
  <c r="E187"/>
  <c r="E186"/>
  <c r="E185"/>
  <c r="E184"/>
  <c r="E169"/>
  <c r="E163"/>
  <c r="E151"/>
  <c r="E146"/>
  <c r="E136"/>
  <c r="E133"/>
  <c r="E121"/>
  <c r="E109"/>
  <c r="E106"/>
  <c r="E101"/>
  <c r="E100"/>
  <c r="E94"/>
  <c r="E67"/>
  <c r="E66"/>
  <c r="E217" s="1"/>
  <c r="F64"/>
  <c r="F63"/>
  <c r="F24"/>
  <c r="F21"/>
  <c r="F20"/>
  <c r="F19"/>
  <c r="E18"/>
  <c r="E25" s="1"/>
  <c r="F17"/>
  <c r="C11"/>
  <c r="D9"/>
  <c r="F18" l="1"/>
  <c r="F25" s="1"/>
  <c r="F226" s="1"/>
  <c r="E226" s="1"/>
  <c r="E227" s="1"/>
  <c r="E229" s="1"/>
  <c r="F217"/>
  <c r="F218" s="1"/>
  <c r="E218"/>
  <c r="E9"/>
  <c r="E11" s="1"/>
  <c r="D11"/>
  <c r="E230" l="1"/>
  <c r="E231" s="1"/>
  <c r="F227"/>
  <c r="F229" s="1"/>
  <c r="F230" l="1"/>
  <c r="F231" s="1"/>
</calcChain>
</file>

<file path=xl/sharedStrings.xml><?xml version="1.0" encoding="utf-8"?>
<sst xmlns="http://schemas.openxmlformats.org/spreadsheetml/2006/main" count="263" uniqueCount="225">
  <si>
    <t xml:space="preserve">ОТЧЕТ </t>
  </si>
  <si>
    <t xml:space="preserve">об использовании средств собственников по текущему содержанию </t>
  </si>
  <si>
    <t>1. Характеристики на начало года</t>
  </si>
  <si>
    <t>Общая площадь, кв.м.</t>
  </si>
  <si>
    <t>2. Доходы дома</t>
  </si>
  <si>
    <t>Статья/источник</t>
  </si>
  <si>
    <t>Задолженность собственников/ бюджета по платежам на начало периода,  руб.</t>
  </si>
  <si>
    <t>Начислено,  руб.</t>
  </si>
  <si>
    <t>Оплачено,  руб.</t>
  </si>
  <si>
    <t>Задолженность собственников/ бюджета по платежам на конец периода,  руб.</t>
  </si>
  <si>
    <t>Текущее содержание</t>
  </si>
  <si>
    <t>Электроэнергия МОП</t>
  </si>
  <si>
    <t xml:space="preserve">ИТОГО </t>
  </si>
  <si>
    <t>Раздел 3. Использование средств</t>
  </si>
  <si>
    <t>№ п/п</t>
  </si>
  <si>
    <t>Статья/Работа</t>
  </si>
  <si>
    <t>Стоимость, руб.</t>
  </si>
  <si>
    <t>Стоимость 1 кв.м.</t>
  </si>
  <si>
    <t>3.1.</t>
  </si>
  <si>
    <t xml:space="preserve">Текущее содержание </t>
  </si>
  <si>
    <t xml:space="preserve">3.1.1. </t>
  </si>
  <si>
    <t>Санитарное содержание</t>
  </si>
  <si>
    <t>3.1.1.1.</t>
  </si>
  <si>
    <t>Уборка лестничных клеток</t>
  </si>
  <si>
    <t>Инвентарь, материалы,спецодежда</t>
  </si>
  <si>
    <t>3.1.1.2.</t>
  </si>
  <si>
    <t>Уборка придомовой территории</t>
  </si>
  <si>
    <t>Благоустройство</t>
  </si>
  <si>
    <t>3.1.1.3.</t>
  </si>
  <si>
    <t>Дератизация, дезинсекция</t>
  </si>
  <si>
    <t>Итого по группе работ: "Санитарное содержание"</t>
  </si>
  <si>
    <t>3.1.2.</t>
  </si>
  <si>
    <r>
      <t xml:space="preserve">Техническое обслуживание общих коммуникаций, технических устройств, конструктивных элементов                             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Поддержание в исправном состоянии инженерных сетей, обеспечение их готовности для предоставления коммунальных услуг, устранение выявленных дефектов, подговка общего имущества к сезонной эксплуатации, технический надзор за состоянием общего имущества жилого дома (общие, плановые, частичные осмотры). Приложение №1</t>
    </r>
  </si>
  <si>
    <t>Система теплоснабжения:</t>
  </si>
  <si>
    <t>Осмотр запорной арматуры, закрытие и открытие</t>
  </si>
  <si>
    <t>Осмотр тепловых пунктов</t>
  </si>
  <si>
    <t>Осмотр разводящих трубопроводов</t>
  </si>
  <si>
    <t>Удаление воздуха из системы отопления</t>
  </si>
  <si>
    <t>Промывка грязевиков</t>
  </si>
  <si>
    <t xml:space="preserve">Контроль температуры и давления теплоносителя </t>
  </si>
  <si>
    <t>Осмотр насосов, магистральной запорной арматуры,контрольно-измерительной аппаратуры, автоматических устройств</t>
  </si>
  <si>
    <t>Снятие задвижек для внутреннего осмотра и ремонта</t>
  </si>
  <si>
    <t>Проверка плотности закрытия и смена сальниковых уплотнений регулировочных кранов на нагревательных приборах</t>
  </si>
  <si>
    <t>Проверка тепловой изоляции</t>
  </si>
  <si>
    <t>Подготовка системы отопления к зимним условиям эксплуатации</t>
  </si>
  <si>
    <t>Система водоснабжения:</t>
  </si>
  <si>
    <t>Осмотр автоматических регуляторов температуры и давления</t>
  </si>
  <si>
    <t>Осмотр водопровода холодной воды по шуму и вибрации</t>
  </si>
  <si>
    <t>Проверка трубопроводов на образавание конденсата</t>
  </si>
  <si>
    <t>Проверка узла учета воды</t>
  </si>
  <si>
    <t>ППР системы водоснабжения</t>
  </si>
  <si>
    <t>Система канализации:</t>
  </si>
  <si>
    <t>Осмотр системы канализации на соблюдение уклонов</t>
  </si>
  <si>
    <t>Осмотр системы канализации на герметичность трубопроводов</t>
  </si>
  <si>
    <t>ППР системы канализации</t>
  </si>
  <si>
    <t>Вентиляция:</t>
  </si>
  <si>
    <t>Осмотр оголовков вентиляционных каналов</t>
  </si>
  <si>
    <t>Кровля</t>
  </si>
  <si>
    <t>Окраска вытяжных шахт, труб</t>
  </si>
  <si>
    <t>Электроснабжение</t>
  </si>
  <si>
    <t>Приложение №1ППР</t>
  </si>
  <si>
    <t>Подготовка общего имущества дома к сезонной эксплуатации(ограждающих конструкций, подъездов, общих коммуникаций,технических устройств и технических помещений)</t>
  </si>
  <si>
    <t>Текущий ремонт:(непредвиденный, профилактический)</t>
  </si>
  <si>
    <t>Непредвиденный(работы, связанные с устранением аварийных ситуаций;работы, выполняемые по заявкам граждан;работы, выявленные при общем(весеннем осмотре)</t>
  </si>
  <si>
    <t>Профилактический(ремонт,выполняемый в плановом порядке)</t>
  </si>
  <si>
    <t>3.1.3.</t>
  </si>
  <si>
    <t>Текущее содержание (материалы)</t>
  </si>
  <si>
    <t>3.1.3.1.</t>
  </si>
  <si>
    <t>Электромонтажные работы</t>
  </si>
  <si>
    <t>Сжим У731М магистраль 16-35 мм2/ответвл 1,5 -10 мм2,5шт.</t>
  </si>
  <si>
    <t>Колпачок СИЗ-1 (500шт) СИЗ-1,40шт.</t>
  </si>
  <si>
    <t>3.1.3.2.</t>
  </si>
  <si>
    <t>Слесарно-сантехнические работы</t>
  </si>
  <si>
    <t>3.1.3.3.</t>
  </si>
  <si>
    <t>3.1.3.4.</t>
  </si>
  <si>
    <t>3.1.3.5.</t>
  </si>
  <si>
    <t xml:space="preserve">Ремонтные работы </t>
  </si>
  <si>
    <t>Итого по группам работ: "Техническое обслуживание и текущее содержание (материалы)"</t>
  </si>
  <si>
    <t>Итого по статье "Текущее содержание"</t>
  </si>
  <si>
    <t>3.2.</t>
  </si>
  <si>
    <t>Иные услуги</t>
  </si>
  <si>
    <t>3.2.1.</t>
  </si>
  <si>
    <t>Аварийно-диспетчерское обслуживание</t>
  </si>
  <si>
    <t>3.2.2.</t>
  </si>
  <si>
    <t>Сброс снега с козырьков и парапетов</t>
  </si>
  <si>
    <t>3.2.3.</t>
  </si>
  <si>
    <t xml:space="preserve">Автоуслуги по очистке территории и по вывозу КГО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</si>
  <si>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3.2.4.</t>
  </si>
  <si>
    <t xml:space="preserve">Автоуслуги по вывозу снега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</si>
  <si>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3.2.5.</t>
  </si>
  <si>
    <t>Обслуживание лифтов</t>
  </si>
  <si>
    <t>3.2.6.</t>
  </si>
  <si>
    <t>Вывоз ТБО</t>
  </si>
  <si>
    <t>3.2.7.</t>
  </si>
  <si>
    <t>Расходы на управление</t>
  </si>
  <si>
    <t>Итого по иным услугам</t>
  </si>
  <si>
    <t>Налоги и сборы</t>
  </si>
  <si>
    <t>ИТОГО без НДС</t>
  </si>
  <si>
    <t>НДС</t>
  </si>
  <si>
    <t>ИТОГО с НДС</t>
  </si>
  <si>
    <t>Директор ООО "КЖЭК"Горский"</t>
  </si>
  <si>
    <t>С.В.Занина</t>
  </si>
  <si>
    <t>Экономист</t>
  </si>
  <si>
    <t>К.Е.Матросова</t>
  </si>
  <si>
    <t xml:space="preserve">Технический надзор за состоянием общего имущества жилого дома(общие, плановые, частичные осмотры) : </t>
  </si>
  <si>
    <t>3.1.2.1.</t>
  </si>
  <si>
    <t>Оплата труда слесарей-сантехников, электриков, плотников, электрогазосварщиков, кровельщиков</t>
  </si>
  <si>
    <t>Лампа ЛОН Б 230-240-6 Е27/27,10шт.</t>
  </si>
  <si>
    <t>Светильник НБО 18-60 "Шарик" пот. бел. плас. (НББ 64-60),4шт.</t>
  </si>
  <si>
    <t>Прокладка паронитовая Ду80,4шт.</t>
  </si>
  <si>
    <t>Манометр МТ-160 Фциф. - 160мм Рр 16,0,2шт.</t>
  </si>
  <si>
    <t>МКД № 53 по м-н Горский за 2011 год</t>
  </si>
  <si>
    <t>Агиратум,165шт.</t>
  </si>
  <si>
    <t>Бархатцы,180шт.</t>
  </si>
  <si>
    <t xml:space="preserve">Техническое обслуживание внутридомового инженерного оборудования: </t>
  </si>
  <si>
    <t>3.1.2.2.</t>
  </si>
  <si>
    <t>Техническое обслуживание конструктивных элементов зданий:</t>
  </si>
  <si>
    <t>Обследование вентиляционных шахт</t>
  </si>
  <si>
    <t>Поверка, прием в эксплуатацию,обследование систем учета тепла</t>
  </si>
  <si>
    <t>Вилка штепсельная с ЗК</t>
  </si>
  <si>
    <t>Рассеиватель "Шар тамб" прозр. ПС237,40шт.</t>
  </si>
  <si>
    <t>Розетка РА10-131 1-я ОУ,2шт.</t>
  </si>
  <si>
    <t>Выключатель 1 кл. СП "ХИТ"</t>
  </si>
  <si>
    <t>Лампа ЛОН Б 230-240-75-3 Е27/27,144шт.</t>
  </si>
  <si>
    <t>Патрон керамический Е-27,2шт.</t>
  </si>
  <si>
    <t>Патрон подвесной</t>
  </si>
  <si>
    <t>Рассеиватель "Шар тамб" прозр. ПС237,2шт.</t>
  </si>
  <si>
    <t>Светильник НБО 18-60 "Шарик" пот. бел. плас. (НББ 64-60),2шт.</t>
  </si>
  <si>
    <t>Светильник НПП 03-100-020.01УЗ "рыбий глаз"</t>
  </si>
  <si>
    <t>Лампа ДРЛ 250W Е40,3шт.</t>
  </si>
  <si>
    <t>Фотореле ФР-7</t>
  </si>
  <si>
    <t>Лампа ДРЛ 250W Е40</t>
  </si>
  <si>
    <t>Электронная плата,8шт.</t>
  </si>
  <si>
    <t>Кабель силовой медный ВВГп 3х1,5 мм2(ГОСТ) плоский ВВГ 3х1,5 пл. G,30шт.</t>
  </si>
  <si>
    <t>Лампа ДРЛ 125Вт,6шт.</t>
  </si>
  <si>
    <t>Эл. лампа Б 40вт Е27 ,15шт.</t>
  </si>
  <si>
    <t>Лампа накаливания 60 Вт. Стандартная,112шт.</t>
  </si>
  <si>
    <t>Лампа ДРЛ 125W Е27,2шт.</t>
  </si>
  <si>
    <t>Лампа ДРЛ 400W Е40 ртут.,2шт.</t>
  </si>
  <si>
    <t>Фотореле ФРЛ-03 5-50Лк 15А TDM,2шт.</t>
  </si>
  <si>
    <t>РКУ 03-125-002 светильник с/с РКУ,2шт.</t>
  </si>
  <si>
    <t>Лампа ЛОН 95 вт Б-230-95-4 Е27  Лисма,10шт.</t>
  </si>
  <si>
    <t>Лампа ЛОН 95 вт Б-230-95-4 Е27  Лисма,14шт.</t>
  </si>
  <si>
    <t>Лента изоляц. ПВХ 15ммх20м синяя,2шт.</t>
  </si>
  <si>
    <t>Лампа накаливания 60 Вт. Стандартная,200шт.</t>
  </si>
  <si>
    <t>Лампа ЛОН 60Вт 220В Е27 "ВАВС",20шт.</t>
  </si>
  <si>
    <t>Лампа ЛОН Б 230-240-6 Е27/27,12шт.</t>
  </si>
  <si>
    <t>Выключатель автоматический ВА47-29 1Р 16А 4,5кА х-ка С (ИЭК),2шт.</t>
  </si>
  <si>
    <t>Выключатель автоматический ВА47-29 4Р 10А 4,5кА х-ка С (TDM),2шт.</t>
  </si>
  <si>
    <t>Изолятор для "О"-шины (на DIN-рейку) GE60021,2шт.</t>
  </si>
  <si>
    <t>Кабель силовой ВВГ 4х1,5,16м</t>
  </si>
  <si>
    <t>Контактор КМИ-10910 9А 230В 1НО ИЭК,2шт.</t>
  </si>
  <si>
    <t xml:space="preserve">Лампа ДРЛ 250Вт Е40 Philips HPL-N </t>
  </si>
  <si>
    <t>Лампа ЛОН 40Вт 220В Е27 "BABC",35шт.</t>
  </si>
  <si>
    <t>Патрон Е-27 керамический TDM,10шт.</t>
  </si>
  <si>
    <t>Шина нулевая 6х9 мм 14/1 групп (ИЭК)</t>
  </si>
  <si>
    <t>Щит распределительный ЩРн-36 IP31 (520х310х120) TDM</t>
  </si>
  <si>
    <t>Лампа накаливания 40 Вт Е27,200шт.</t>
  </si>
  <si>
    <t>Контргайка Ду32,3шт.</t>
  </si>
  <si>
    <t>Кран шаровый Галлоп вн-вн 1 1/4" рычаг,2шт.</t>
  </si>
  <si>
    <t>Кран шаровый Галлоп вн-вн 3/4" рычаг,3шт.</t>
  </si>
  <si>
    <t>Муфта прямая Ду 32,3шт.</t>
  </si>
  <si>
    <t>Резьба Ду32,6шт.</t>
  </si>
  <si>
    <t>Резьба стальная ДУ-50,5шт.</t>
  </si>
  <si>
    <t>Сгон Ду25,3шт.</t>
  </si>
  <si>
    <t>Резьба Ду25,3шт.</t>
  </si>
  <si>
    <t>Заглушка РР кан. D=110</t>
  </si>
  <si>
    <t>переход ПВХ-чугун 110-123 7020 резин</t>
  </si>
  <si>
    <t>Клапан Ду-50 НГЗА,2шт.</t>
  </si>
  <si>
    <t>Техпластина ТМКЩ 5мм ГОСТ 7338-90,8кг</t>
  </si>
  <si>
    <t>Болт М 16*70,4кг</t>
  </si>
  <si>
    <t>Гайка М16,1,05кг</t>
  </si>
  <si>
    <t>Сгон Ду15,8шт.</t>
  </si>
  <si>
    <t>Болт М 16*70,0,55кг</t>
  </si>
  <si>
    <t>Кран шаровый  LD фл.. Ру16 Ду 80,2шт.</t>
  </si>
  <si>
    <t>КШВ(11Б27П1) Ду25 Ру16 кран шар муфт.,6шт.</t>
  </si>
  <si>
    <t>Прокладка паронитовая Ду100,8шт.</t>
  </si>
  <si>
    <t>Прокладка паронитовая Ду80,8шт.</t>
  </si>
  <si>
    <t>МТ-100 Фц 100 10 атм.маном.,6шт.</t>
  </si>
  <si>
    <t>Контргайка ст. Ду20</t>
  </si>
  <si>
    <t>КШВ(11Б27П1) Ду15 Ру16 кран шар муфт.</t>
  </si>
  <si>
    <t>Муфта стальная Ду 20</t>
  </si>
  <si>
    <t>Резьба Ду20</t>
  </si>
  <si>
    <t>Сгон Ду20</t>
  </si>
  <si>
    <t>Клапан обр. itap YORK 1 1/4",2шт.</t>
  </si>
  <si>
    <t>Контргайка ст. Ду15,10шт.</t>
  </si>
  <si>
    <t>Кран шаровой муфт. КШВ (11Б27П1) Ду 15 Ру 16,6шт.</t>
  </si>
  <si>
    <t>Насос ТОР-S 30/10 DM PN 6/10, 5п.</t>
  </si>
  <si>
    <t>Переход 45*2,5-32*2 ст.20,4шт.</t>
  </si>
  <si>
    <t>Переход 89*3,5-45*2,5 ст.20,4шт.</t>
  </si>
  <si>
    <t>Фланец 80*16,4шт.</t>
  </si>
  <si>
    <t>Кран шаровой муфт. КШВ (11Б27П1) Ду 15 Ру 16,2шт.</t>
  </si>
  <si>
    <t>Стеклоткань ЭЗ-200,30шт.</t>
  </si>
  <si>
    <t>Корпус флянца,2шт.</t>
  </si>
  <si>
    <t>Плотницкие работы (ремонт замков, дверей, ручек, пружин,петель, окон,закреплена оцинковка на вентиляции)</t>
  </si>
  <si>
    <t>Сварочные работы (сварка урн)</t>
  </si>
  <si>
    <t>Лист # 0,5*1000*2000 (AISI 430) 08Х17 х/к,4кг (ремонт контейнеров)</t>
  </si>
  <si>
    <t>Покраска подъездов</t>
  </si>
  <si>
    <t>Эмаль ПФ-115 голубая,100кг</t>
  </si>
  <si>
    <t xml:space="preserve">Ремонт козырька балкона кв.256,вход в п.6    </t>
  </si>
  <si>
    <t>Наплавляемый кровельный материал "Бикрост" ХПП 15м,0,2рул.</t>
  </si>
  <si>
    <t>Наплавляемый кровельный материал "Бикрост" ХКП (10*1.00) гранулят серый),0,2шт.</t>
  </si>
  <si>
    <t>Стяжка для пола 25 кг. Геркулес</t>
  </si>
  <si>
    <t>Гидроизоляция "Геркулес" АКВА/СТОП 25 кг,0,5шт.</t>
  </si>
  <si>
    <t>Мастика МГТН /20кг/,0,5шт.</t>
  </si>
  <si>
    <t>Утепление стены фасада по заяв.собственника кв.107</t>
  </si>
  <si>
    <t>Штукатурка Ротбанд 30 кг,2шт.</t>
  </si>
  <si>
    <t>Шпатлевка Масляно-клеевая Диола 20 кг,2шт.</t>
  </si>
  <si>
    <t>Краска акриловая интерьерная,66,5кг</t>
  </si>
  <si>
    <t>Грунт "KAPRAL G-20" акрилатный фасадный, концентрат 1:3, 10л.,3шт.</t>
  </si>
  <si>
    <t>Краска ВЭ Ливна ЕХ 112 фасад. 10л. акр Стандарт</t>
  </si>
  <si>
    <t>Грунтовка ПБК-1 10л.,3шт.</t>
  </si>
  <si>
    <t>Уайт спирит, 9л</t>
  </si>
  <si>
    <t>Уайт-спирит НТВК. 5л.</t>
  </si>
  <si>
    <t>Шпатлевка масляно-кл. Д-001 10кг.,19шт.</t>
  </si>
  <si>
    <t>Штукатурка гипсовая БЕЛАЯ 30 кг,20шт.</t>
  </si>
  <si>
    <t>Эмаль ПФ-115 синяя,10шт.</t>
  </si>
  <si>
    <t>Краска "KAPRAL P-22" потолочная супербелая В/Д 14кг.,10шт.</t>
  </si>
  <si>
    <t>Грунт "KAPRAAL G-10" для подготовки поверхности, концентрат 1:3, 10л.,3шт.</t>
  </si>
  <si>
    <t>Ремонт отделки на первых этажах  в подъездах №2,3,4,5,6</t>
  </si>
  <si>
    <t xml:space="preserve">Ремонт отделочного и окрасочного слоев в подъезде №1 </t>
  </si>
  <si>
    <t xml:space="preserve">Заделка швов на фасаде кв.206,213 </t>
  </si>
  <si>
    <t>Восстановление приямков (оштукатуривание, заливка бетоном)</t>
  </si>
  <si>
    <t>Цемент М-400  50кг.,0,2шт.</t>
  </si>
  <si>
    <t>Обследование вентиляционной шахты кв.274</t>
  </si>
</sst>
</file>

<file path=xl/styles.xml><?xml version="1.0" encoding="utf-8"?>
<styleSheet xmlns="http://schemas.openxmlformats.org/spreadsheetml/2006/main">
  <numFmts count="1">
    <numFmt numFmtId="164" formatCode="#,##0.000"/>
  </numFmts>
  <fonts count="15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4" fontId="2" fillId="0" borderId="0" xfId="0" applyNumberFormat="1" applyFont="1" applyFill="1" applyAlignment="1" applyProtection="1">
      <alignment vertical="center"/>
      <protection hidden="1"/>
    </xf>
    <xf numFmtId="4" fontId="5" fillId="0" borderId="0" xfId="0" applyNumberFormat="1" applyFont="1" applyFill="1" applyAlignment="1" applyProtection="1">
      <alignment vertical="center"/>
      <protection hidden="1"/>
    </xf>
    <xf numFmtId="4" fontId="6" fillId="0" borderId="0" xfId="0" applyNumberFormat="1" applyFont="1" applyFill="1" applyAlignment="1" applyProtection="1">
      <alignment horizontal="center" vertical="center"/>
      <protection hidden="1"/>
    </xf>
    <xf numFmtId="4" fontId="4" fillId="0" borderId="3" xfId="0" applyNumberFormat="1" applyFont="1" applyFill="1" applyBorder="1" applyAlignment="1" applyProtection="1">
      <alignment horizontal="center" vertical="center"/>
      <protection hidden="1"/>
    </xf>
    <xf numFmtId="4" fontId="5" fillId="0" borderId="4" xfId="0" applyNumberFormat="1" applyFont="1" applyFill="1" applyBorder="1" applyAlignment="1" applyProtection="1">
      <alignment vertical="center"/>
      <protection hidden="1"/>
    </xf>
    <xf numFmtId="4" fontId="5" fillId="0" borderId="3" xfId="0" applyNumberFormat="1" applyFont="1" applyFill="1" applyBorder="1" applyAlignment="1" applyProtection="1">
      <alignment vertical="center"/>
      <protection hidden="1"/>
    </xf>
    <xf numFmtId="4" fontId="5" fillId="0" borderId="4" xfId="0" applyNumberFormat="1" applyFont="1" applyFill="1" applyBorder="1" applyAlignment="1" applyProtection="1">
      <alignment horizontal="center" vertical="center"/>
      <protection hidden="1"/>
    </xf>
    <xf numFmtId="4" fontId="6" fillId="0" borderId="0" xfId="0" applyNumberFormat="1" applyFont="1" applyFill="1" applyBorder="1" applyAlignment="1" applyProtection="1">
      <alignment vertical="center" wrapText="1"/>
      <protection hidden="1"/>
    </xf>
    <xf numFmtId="4" fontId="7" fillId="0" borderId="0" xfId="0" applyNumberFormat="1" applyFont="1" applyFill="1" applyAlignment="1" applyProtection="1">
      <alignment horizontal="center" vertical="center" wrapText="1"/>
      <protection hidden="1"/>
    </xf>
    <xf numFmtId="4" fontId="4" fillId="0" borderId="7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2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1" xfId="0" applyNumberFormat="1" applyFont="1" applyFill="1" applyBorder="1" applyAlignment="1" applyProtection="1">
      <alignment horizontal="center" vertical="center"/>
      <protection hidden="1"/>
    </xf>
    <xf numFmtId="4" fontId="5" fillId="0" borderId="8" xfId="0" applyNumberFormat="1" applyFont="1" applyFill="1" applyBorder="1" applyAlignment="1" applyProtection="1">
      <alignment horizontal="center" vertical="center" wrapText="1"/>
      <protection hidden="1"/>
    </xf>
    <xf numFmtId="4" fontId="8" fillId="0" borderId="8" xfId="0" applyNumberFormat="1" applyFont="1" applyFill="1" applyBorder="1" applyAlignment="1" applyProtection="1">
      <alignment horizontal="center" vertical="center" wrapText="1"/>
      <protection hidden="1"/>
    </xf>
    <xf numFmtId="4" fontId="6" fillId="0" borderId="0" xfId="0" applyNumberFormat="1" applyFont="1" applyFill="1" applyAlignment="1" applyProtection="1">
      <alignment vertical="center" wrapText="1"/>
      <protection hidden="1"/>
    </xf>
    <xf numFmtId="4" fontId="6" fillId="0" borderId="0" xfId="0" applyNumberFormat="1" applyFont="1" applyFill="1" applyAlignment="1" applyProtection="1">
      <alignment horizontal="center" vertical="center" wrapText="1"/>
      <protection hidden="1"/>
    </xf>
    <xf numFmtId="4" fontId="3" fillId="0" borderId="0" xfId="0" applyNumberFormat="1" applyFont="1" applyFill="1" applyAlignment="1" applyProtection="1">
      <alignment horizontal="center" vertical="center"/>
      <protection hidden="1"/>
    </xf>
    <xf numFmtId="4" fontId="4" fillId="0" borderId="9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8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0" applyNumberFormat="1" applyFont="1" applyFill="1" applyBorder="1" applyAlignment="1" applyProtection="1">
      <alignment horizontal="center" vertical="center"/>
      <protection hidden="1"/>
    </xf>
    <xf numFmtId="4" fontId="5" fillId="0" borderId="4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9" xfId="0" applyNumberFormat="1" applyFont="1" applyFill="1" applyBorder="1" applyAlignment="1" applyProtection="1">
      <alignment horizontal="center" vertical="center"/>
      <protection hidden="1"/>
    </xf>
    <xf numFmtId="4" fontId="2" fillId="0" borderId="0" xfId="0" applyNumberFormat="1" applyFont="1" applyFill="1" applyAlignment="1" applyProtection="1">
      <alignment horizontal="center" vertical="center"/>
      <protection hidden="1"/>
    </xf>
    <xf numFmtId="4" fontId="11" fillId="0" borderId="10" xfId="0" applyNumberFormat="1" applyFont="1" applyFill="1" applyBorder="1" applyAlignment="1" applyProtection="1">
      <alignment horizontal="center" vertical="center"/>
      <protection hidden="1"/>
    </xf>
    <xf numFmtId="4" fontId="11" fillId="0" borderId="4" xfId="0" applyNumberFormat="1" applyFont="1" applyFill="1" applyBorder="1" applyAlignment="1" applyProtection="1">
      <alignment horizontal="center" vertical="center" wrapText="1"/>
      <protection hidden="1"/>
    </xf>
    <xf numFmtId="4" fontId="8" fillId="0" borderId="4" xfId="0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4" fontId="5" fillId="0" borderId="0" xfId="0" applyNumberFormat="1" applyFont="1" applyFill="1" applyAlignment="1" applyProtection="1">
      <alignment horizontal="center" vertical="center" wrapText="1"/>
      <protection hidden="1"/>
    </xf>
    <xf numFmtId="4" fontId="6" fillId="0" borderId="0" xfId="0" applyNumberFormat="1" applyFont="1" applyFill="1" applyAlignment="1" applyProtection="1">
      <alignment vertical="center"/>
      <protection hidden="1"/>
    </xf>
    <xf numFmtId="4" fontId="3" fillId="0" borderId="0" xfId="0" applyNumberFormat="1" applyFont="1" applyFill="1" applyAlignment="1" applyProtection="1">
      <alignment vertical="center"/>
      <protection hidden="1"/>
    </xf>
    <xf numFmtId="4" fontId="7" fillId="0" borderId="0" xfId="0" applyNumberFormat="1" applyFont="1" applyFill="1" applyAlignment="1" applyProtection="1">
      <alignment vertical="center" wrapText="1"/>
      <protection hidden="1"/>
    </xf>
    <xf numFmtId="4" fontId="6" fillId="0" borderId="0" xfId="0" applyNumberFormat="1" applyFont="1" applyFill="1" applyAlignment="1" applyProtection="1">
      <alignment horizontal="right" vertical="center" wrapText="1"/>
      <protection hidden="1"/>
    </xf>
    <xf numFmtId="4" fontId="8" fillId="0" borderId="2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4" xfId="0" applyNumberFormat="1" applyFont="1" applyFill="1" applyBorder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4" fontId="8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horizontal="left" vertical="center"/>
      <protection hidden="1"/>
    </xf>
    <xf numFmtId="0" fontId="12" fillId="0" borderId="0" xfId="0" applyFont="1" applyFill="1" applyAlignment="1" applyProtection="1">
      <alignment horizontal="center" vertical="center" wrapText="1"/>
      <protection hidden="1"/>
    </xf>
    <xf numFmtId="4" fontId="8" fillId="0" borderId="12" xfId="0" applyNumberFormat="1" applyFont="1" applyFill="1" applyBorder="1" applyAlignment="1" applyProtection="1">
      <alignment vertical="center" wrapText="1"/>
      <protection hidden="1"/>
    </xf>
    <xf numFmtId="4" fontId="5" fillId="0" borderId="1" xfId="0" applyNumberFormat="1" applyFont="1" applyFill="1" applyBorder="1" applyAlignment="1" applyProtection="1">
      <alignment horizontal="left" vertical="center" wrapText="1"/>
      <protection hidden="1"/>
    </xf>
    <xf numFmtId="4" fontId="5" fillId="0" borderId="3" xfId="0" applyNumberFormat="1" applyFont="1" applyFill="1" applyBorder="1" applyAlignment="1" applyProtection="1">
      <alignment horizontal="left" vertical="center" wrapText="1"/>
      <protection hidden="1"/>
    </xf>
    <xf numFmtId="0" fontId="5" fillId="0" borderId="3" xfId="0" applyFont="1" applyFill="1" applyBorder="1" applyAlignment="1" applyProtection="1">
      <alignment horizontal="left" vertical="center" wrapText="1"/>
      <protection hidden="1"/>
    </xf>
    <xf numFmtId="4" fontId="5" fillId="0" borderId="2" xfId="0" applyNumberFormat="1" applyFont="1" applyFill="1" applyBorder="1" applyAlignment="1" applyProtection="1">
      <alignment horizontal="left" vertical="center" wrapText="1"/>
      <protection hidden="1"/>
    </xf>
    <xf numFmtId="4" fontId="5" fillId="0" borderId="14" xfId="0" applyNumberFormat="1" applyFont="1" applyFill="1" applyBorder="1" applyAlignment="1" applyProtection="1">
      <alignment horizontal="center" vertical="center"/>
      <protection hidden="1"/>
    </xf>
    <xf numFmtId="4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left" vertical="center" wrapText="1"/>
      <protection hidden="1"/>
    </xf>
    <xf numFmtId="4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4" fontId="8" fillId="0" borderId="4" xfId="0" applyNumberFormat="1" applyFont="1" applyFill="1" applyBorder="1" applyAlignment="1" applyProtection="1">
      <alignment horizontal="center" vertical="center" wrapText="1"/>
      <protection hidden="1"/>
    </xf>
    <xf numFmtId="4" fontId="11" fillId="0" borderId="8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1" xfId="0" applyNumberFormat="1" applyFont="1" applyFill="1" applyBorder="1" applyAlignment="1" applyProtection="1">
      <alignment horizontal="center" vertical="center"/>
      <protection hidden="1"/>
    </xf>
    <xf numFmtId="4" fontId="5" fillId="0" borderId="2" xfId="0" applyNumberFormat="1" applyFont="1" applyFill="1" applyBorder="1" applyAlignment="1" applyProtection="1">
      <alignment horizontal="center" vertical="center"/>
      <protection hidden="1"/>
    </xf>
    <xf numFmtId="4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0" xfId="0" applyNumberFormat="1" applyFont="1" applyFill="1" applyAlignment="1" applyProtection="1">
      <alignment vertical="center"/>
      <protection hidden="1"/>
    </xf>
    <xf numFmtId="4" fontId="5" fillId="0" borderId="0" xfId="0" applyNumberFormat="1" applyFont="1" applyFill="1" applyAlignment="1" applyProtection="1">
      <alignment vertical="center" wrapText="1"/>
      <protection hidden="1"/>
    </xf>
    <xf numFmtId="4" fontId="5" fillId="0" borderId="0" xfId="0" applyNumberFormat="1" applyFont="1" applyFill="1" applyAlignment="1" applyProtection="1">
      <alignment horizontal="right" vertical="center" wrapText="1"/>
      <protection hidden="1"/>
    </xf>
    <xf numFmtId="0" fontId="14" fillId="0" borderId="1" xfId="0" applyFont="1" applyFill="1" applyBorder="1" applyAlignment="1" applyProtection="1">
      <alignment horizontal="left" vertical="center" wrapText="1"/>
      <protection hidden="1"/>
    </xf>
    <xf numFmtId="0" fontId="14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2" xfId="0" applyFont="1" applyFill="1" applyBorder="1" applyAlignment="1" applyProtection="1">
      <alignment horizontal="left" vertical="center" wrapText="1"/>
      <protection hidden="1"/>
    </xf>
    <xf numFmtId="4" fontId="14" fillId="0" borderId="8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8" xfId="0" applyNumberFormat="1" applyFont="1" applyFill="1" applyBorder="1" applyAlignment="1" applyProtection="1">
      <alignment horizontal="center" vertical="center"/>
      <protection hidden="1"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4" fontId="2" fillId="0" borderId="11" xfId="0" applyNumberFormat="1" applyFont="1" applyFill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164" fontId="5" fillId="0" borderId="8" xfId="0" applyNumberFormat="1" applyFont="1" applyFill="1" applyBorder="1" applyAlignment="1" applyProtection="1">
      <alignment horizontal="center" vertical="center" wrapText="1"/>
      <protection hidden="1"/>
    </xf>
    <xf numFmtId="4" fontId="13" fillId="0" borderId="4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1" xfId="0" applyNumberFormat="1" applyFont="1" applyFill="1" applyBorder="1" applyAlignment="1" applyProtection="1">
      <alignment vertical="center"/>
      <protection hidden="1"/>
    </xf>
    <xf numFmtId="4" fontId="2" fillId="0" borderId="9" xfId="0" applyNumberFormat="1" applyFont="1" applyFill="1" applyBorder="1" applyAlignment="1" applyProtection="1">
      <alignment vertical="center"/>
      <protection hidden="1"/>
    </xf>
    <xf numFmtId="4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4" fontId="5" fillId="0" borderId="1" xfId="0" applyNumberFormat="1" applyFont="1" applyFill="1" applyBorder="1" applyAlignment="1" applyProtection="1">
      <alignment horizontal="left" vertical="center" wrapText="1"/>
      <protection hidden="1"/>
    </xf>
    <xf numFmtId="4" fontId="5" fillId="0" borderId="3" xfId="0" applyNumberFormat="1" applyFont="1" applyFill="1" applyBorder="1" applyAlignment="1" applyProtection="1">
      <alignment horizontal="left" vertical="center" wrapText="1"/>
      <protection hidden="1"/>
    </xf>
    <xf numFmtId="4" fontId="5" fillId="0" borderId="2" xfId="0" applyNumberFormat="1" applyFont="1" applyFill="1" applyBorder="1" applyAlignment="1" applyProtection="1">
      <alignment horizontal="left" vertical="center" wrapText="1"/>
      <protection hidden="1"/>
    </xf>
    <xf numFmtId="4" fontId="8" fillId="0" borderId="1" xfId="0" applyNumberFormat="1" applyFont="1" applyFill="1" applyBorder="1" applyAlignment="1" applyProtection="1">
      <alignment vertical="center" wrapText="1"/>
      <protection hidden="1"/>
    </xf>
    <xf numFmtId="4" fontId="8" fillId="0" borderId="3" xfId="0" applyNumberFormat="1" applyFont="1" applyFill="1" applyBorder="1" applyAlignment="1" applyProtection="1">
      <alignment vertical="center" wrapText="1"/>
      <protection hidden="1"/>
    </xf>
    <xf numFmtId="4" fontId="8" fillId="0" borderId="6" xfId="0" applyNumberFormat="1" applyFont="1" applyFill="1" applyBorder="1" applyAlignment="1" applyProtection="1">
      <alignment vertical="center" wrapText="1"/>
      <protection hidden="1"/>
    </xf>
    <xf numFmtId="49" fontId="8" fillId="0" borderId="1" xfId="0" applyNumberFormat="1" applyFont="1" applyFill="1" applyBorder="1" applyAlignment="1" applyProtection="1">
      <alignment horizontal="left" vertical="center"/>
      <protection hidden="1"/>
    </xf>
    <xf numFmtId="49" fontId="8" fillId="0" borderId="3" xfId="0" applyNumberFormat="1" applyFont="1" applyFill="1" applyBorder="1" applyAlignment="1" applyProtection="1">
      <alignment horizontal="left" vertical="center"/>
      <protection hidden="1"/>
    </xf>
    <xf numFmtId="49" fontId="8" fillId="0" borderId="2" xfId="0" applyNumberFormat="1" applyFont="1" applyFill="1" applyBorder="1" applyAlignment="1" applyProtection="1">
      <alignment horizontal="left" vertical="center"/>
      <protection hidden="1"/>
    </xf>
    <xf numFmtId="0" fontId="8" fillId="0" borderId="1" xfId="0" applyFont="1" applyFill="1" applyBorder="1" applyAlignment="1" applyProtection="1">
      <alignment horizontal="left" vertical="center"/>
      <protection hidden="1"/>
    </xf>
    <xf numFmtId="0" fontId="8" fillId="0" borderId="3" xfId="0" applyFont="1" applyFill="1" applyBorder="1" applyAlignment="1" applyProtection="1">
      <alignment horizontal="left" vertical="center"/>
      <protection hidden="1"/>
    </xf>
    <xf numFmtId="0" fontId="8" fillId="0" borderId="2" xfId="0" applyFont="1" applyFill="1" applyBorder="1" applyAlignment="1" applyProtection="1">
      <alignment horizontal="left" vertical="center"/>
      <protection hidden="1"/>
    </xf>
    <xf numFmtId="4" fontId="4" fillId="0" borderId="1" xfId="0" applyNumberFormat="1" applyFont="1" applyFill="1" applyBorder="1" applyAlignment="1" applyProtection="1">
      <alignment vertical="center"/>
      <protection hidden="1"/>
    </xf>
    <xf numFmtId="4" fontId="4" fillId="0" borderId="3" xfId="0" applyNumberFormat="1" applyFont="1" applyFill="1" applyBorder="1" applyAlignment="1" applyProtection="1">
      <alignment vertical="center"/>
      <protection hidden="1"/>
    </xf>
    <xf numFmtId="4" fontId="4" fillId="0" borderId="6" xfId="0" applyNumberFormat="1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horizontal="left" vertical="center" wrapText="1"/>
      <protection hidden="1"/>
    </xf>
    <xf numFmtId="0" fontId="5" fillId="0" borderId="3" xfId="0" applyFont="1" applyFill="1" applyBorder="1" applyAlignment="1" applyProtection="1">
      <alignment horizontal="left" vertical="center" wrapText="1"/>
      <protection hidden="1"/>
    </xf>
    <xf numFmtId="0" fontId="5" fillId="0" borderId="6" xfId="0" applyFont="1" applyFill="1" applyBorder="1" applyAlignment="1" applyProtection="1">
      <alignment horizontal="left" vertical="center" wrapText="1"/>
      <protection hidden="1"/>
    </xf>
    <xf numFmtId="0" fontId="5" fillId="0" borderId="2" xfId="0" applyFont="1" applyFill="1" applyBorder="1" applyAlignment="1" applyProtection="1">
      <alignment horizontal="left" vertical="center" wrapText="1"/>
      <protection hidden="1"/>
    </xf>
    <xf numFmtId="0" fontId="14" fillId="0" borderId="1" xfId="0" applyFont="1" applyFill="1" applyBorder="1" applyAlignment="1" applyProtection="1">
      <alignment horizontal="left" vertical="center" wrapText="1"/>
      <protection hidden="1"/>
    </xf>
    <xf numFmtId="0" fontId="14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2" xfId="0" applyFont="1" applyFill="1" applyBorder="1" applyAlignment="1" applyProtection="1">
      <alignment horizontal="left" vertical="center" wrapText="1"/>
      <protection hidden="1"/>
    </xf>
    <xf numFmtId="4" fontId="8" fillId="0" borderId="1" xfId="0" applyNumberFormat="1" applyFont="1" applyFill="1" applyBorder="1" applyAlignment="1" applyProtection="1">
      <alignment horizontal="left" vertical="center" wrapText="1"/>
      <protection hidden="1"/>
    </xf>
    <xf numFmtId="4" fontId="8" fillId="0" borderId="3" xfId="0" applyNumberFormat="1" applyFont="1" applyFill="1" applyBorder="1" applyAlignment="1" applyProtection="1">
      <alignment horizontal="left" vertical="center" wrapText="1"/>
      <protection hidden="1"/>
    </xf>
    <xf numFmtId="4" fontId="8" fillId="0" borderId="2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1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3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2" xfId="0" applyNumberFormat="1" applyFont="1" applyFill="1" applyBorder="1" applyAlignment="1" applyProtection="1">
      <alignment horizontal="left" vertical="center" wrapText="1"/>
      <protection hidden="1"/>
    </xf>
    <xf numFmtId="4" fontId="5" fillId="0" borderId="14" xfId="0" applyNumberFormat="1" applyFont="1" applyFill="1" applyBorder="1" applyAlignment="1" applyProtection="1">
      <alignment horizontal="center" vertical="center"/>
      <protection hidden="1"/>
    </xf>
    <xf numFmtId="4" fontId="5" fillId="0" borderId="10" xfId="0" applyNumberFormat="1" applyFont="1" applyFill="1" applyBorder="1" applyAlignment="1" applyProtection="1">
      <alignment horizontal="center" vertical="center"/>
      <protection hidden="1"/>
    </xf>
    <xf numFmtId="4" fontId="5" fillId="0" borderId="14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15" xfId="0" applyNumberFormat="1" applyFont="1" applyFill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4" fontId="11" fillId="0" borderId="1" xfId="0" applyNumberFormat="1" applyFont="1" applyFill="1" applyBorder="1" applyAlignment="1" applyProtection="1">
      <alignment horizontal="left" vertical="center" wrapText="1"/>
      <protection hidden="1"/>
    </xf>
    <xf numFmtId="4" fontId="11" fillId="0" borderId="3" xfId="0" applyNumberFormat="1" applyFont="1" applyFill="1" applyBorder="1" applyAlignment="1" applyProtection="1">
      <alignment horizontal="left" vertical="center" wrapText="1"/>
      <protection hidden="1"/>
    </xf>
    <xf numFmtId="4" fontId="11" fillId="0" borderId="2" xfId="0" applyNumberFormat="1" applyFont="1" applyFill="1" applyBorder="1" applyAlignment="1" applyProtection="1">
      <alignment horizontal="left" vertical="center" wrapText="1"/>
      <protection hidden="1"/>
    </xf>
    <xf numFmtId="0" fontId="9" fillId="0" borderId="1" xfId="0" applyFont="1" applyFill="1" applyBorder="1" applyAlignment="1" applyProtection="1">
      <alignment horizontal="left" vertical="center" wrapText="1"/>
      <protection hidden="1"/>
    </xf>
    <xf numFmtId="0" fontId="9" fillId="0" borderId="3" xfId="0" applyFont="1" applyFill="1" applyBorder="1" applyAlignment="1" applyProtection="1">
      <alignment horizontal="left" vertical="center" wrapText="1"/>
      <protection hidden="1"/>
    </xf>
    <xf numFmtId="0" fontId="9" fillId="0" borderId="2" xfId="0" applyFont="1" applyFill="1" applyBorder="1" applyAlignment="1" applyProtection="1">
      <alignment horizontal="left" vertical="center" wrapText="1"/>
      <protection hidden="1"/>
    </xf>
    <xf numFmtId="0" fontId="9" fillId="0" borderId="9" xfId="0" applyFont="1" applyFill="1" applyBorder="1" applyAlignment="1" applyProtection="1">
      <alignment horizontal="left" vertical="center" wrapText="1"/>
      <protection hidden="1"/>
    </xf>
    <xf numFmtId="0" fontId="9" fillId="0" borderId="5" xfId="0" applyFont="1" applyFill="1" applyBorder="1" applyAlignment="1" applyProtection="1">
      <alignment horizontal="left" vertical="center" wrapText="1"/>
      <protection hidden="1"/>
    </xf>
    <xf numFmtId="0" fontId="9" fillId="0" borderId="8" xfId="0" applyFont="1" applyFill="1" applyBorder="1" applyAlignment="1" applyProtection="1">
      <alignment horizontal="left" vertical="center" wrapText="1"/>
      <protection hidden="1"/>
    </xf>
    <xf numFmtId="0" fontId="10" fillId="0" borderId="1" xfId="0" applyFont="1" applyFill="1" applyBorder="1" applyAlignment="1" applyProtection="1">
      <alignment horizontal="left" vertical="center" wrapText="1"/>
      <protection hidden="1"/>
    </xf>
    <xf numFmtId="0" fontId="10" fillId="0" borderId="3" xfId="0" applyFont="1" applyFill="1" applyBorder="1" applyAlignment="1" applyProtection="1">
      <alignment horizontal="left" vertical="center" wrapText="1"/>
      <protection hidden="1"/>
    </xf>
    <xf numFmtId="0" fontId="10" fillId="0" borderId="2" xfId="0" applyFont="1" applyFill="1" applyBorder="1" applyAlignment="1" applyProtection="1">
      <alignment horizontal="left" vertical="center" wrapText="1"/>
      <protection hidden="1"/>
    </xf>
    <xf numFmtId="0" fontId="10" fillId="0" borderId="9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0" fillId="0" borderId="8" xfId="0" applyFont="1" applyFill="1" applyBorder="1" applyAlignment="1" applyProtection="1">
      <alignment horizontal="left" vertical="center" wrapText="1"/>
      <protection hidden="1"/>
    </xf>
    <xf numFmtId="0" fontId="4" fillId="0" borderId="9" xfId="0" applyFont="1" applyFill="1" applyBorder="1" applyAlignment="1" applyProtection="1">
      <alignment horizontal="left" vertical="center" wrapText="1"/>
      <protection hidden="1"/>
    </xf>
    <xf numFmtId="0" fontId="4" fillId="0" borderId="5" xfId="0" applyFont="1" applyFill="1" applyBorder="1" applyAlignment="1" applyProtection="1">
      <alignment horizontal="left" vertical="center" wrapText="1"/>
      <protection hidden="1"/>
    </xf>
    <xf numFmtId="0" fontId="4" fillId="0" borderId="8" xfId="0" applyFont="1" applyFill="1" applyBorder="1" applyAlignment="1" applyProtection="1">
      <alignment horizontal="left" vertical="center" wrapText="1"/>
      <protection hidden="1"/>
    </xf>
    <xf numFmtId="0" fontId="5" fillId="0" borderId="1" xfId="0" applyFont="1" applyFill="1" applyBorder="1" applyAlignment="1" applyProtection="1">
      <alignment horizontal="left" vertical="center"/>
      <protection hidden="1"/>
    </xf>
    <xf numFmtId="0" fontId="5" fillId="0" borderId="3" xfId="0" applyFont="1" applyFill="1" applyBorder="1" applyAlignment="1" applyProtection="1">
      <alignment horizontal="left" vertical="center"/>
      <protection hidden="1"/>
    </xf>
    <xf numFmtId="0" fontId="5" fillId="0" borderId="2" xfId="0" applyFont="1" applyFill="1" applyBorder="1" applyAlignment="1" applyProtection="1">
      <alignment horizontal="left" vertical="center"/>
      <protection hidden="1"/>
    </xf>
    <xf numFmtId="0" fontId="9" fillId="0" borderId="13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11" xfId="0" applyFont="1" applyFill="1" applyBorder="1" applyAlignment="1" applyProtection="1">
      <alignment horizontal="left" vertical="center" wrapText="1"/>
      <protection hidden="1"/>
    </xf>
    <xf numFmtId="0" fontId="4" fillId="0" borderId="1" xfId="0" applyFont="1" applyFill="1" applyBorder="1" applyAlignment="1" applyProtection="1">
      <alignment horizontal="left" vertical="center" wrapText="1"/>
      <protection hidden="1"/>
    </xf>
    <xf numFmtId="0" fontId="4" fillId="0" borderId="3" xfId="0" applyFont="1" applyFill="1" applyBorder="1" applyAlignment="1" applyProtection="1">
      <alignment horizontal="left" vertical="center" wrapText="1"/>
      <protection hidden="1"/>
    </xf>
    <xf numFmtId="0" fontId="4" fillId="0" borderId="2" xfId="0" applyFont="1" applyFill="1" applyBorder="1" applyAlignment="1" applyProtection="1">
      <alignment horizontal="left" vertical="center" wrapText="1"/>
      <protection hidden="1"/>
    </xf>
    <xf numFmtId="0" fontId="10" fillId="0" borderId="13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11" xfId="0" applyFont="1" applyFill="1" applyBorder="1" applyAlignment="1" applyProtection="1">
      <alignment horizontal="left" vertical="center" wrapText="1"/>
      <protection hidden="1"/>
    </xf>
    <xf numFmtId="0" fontId="5" fillId="0" borderId="9" xfId="0" applyFont="1" applyFill="1" applyBorder="1" applyAlignment="1" applyProtection="1">
      <alignment horizontal="left" vertical="center" wrapText="1"/>
      <protection hidden="1"/>
    </xf>
    <xf numFmtId="0" fontId="5" fillId="0" borderId="5" xfId="0" applyFont="1" applyFill="1" applyBorder="1" applyAlignment="1" applyProtection="1">
      <alignment horizontal="left" vertical="center" wrapText="1"/>
      <protection hidden="1"/>
    </xf>
    <xf numFmtId="0" fontId="5" fillId="0" borderId="8" xfId="0" applyFont="1" applyFill="1" applyBorder="1" applyAlignment="1" applyProtection="1">
      <alignment horizontal="left" vertical="center" wrapText="1"/>
      <protection hidden="1"/>
    </xf>
    <xf numFmtId="0" fontId="5" fillId="0" borderId="18" xfId="0" applyFont="1" applyFill="1" applyBorder="1" applyAlignment="1" applyProtection="1">
      <alignment horizontal="left" vertical="center" wrapText="1"/>
      <protection hidden="1"/>
    </xf>
    <xf numFmtId="0" fontId="5" fillId="0" borderId="12" xfId="0" applyFont="1" applyFill="1" applyBorder="1" applyAlignment="1" applyProtection="1">
      <alignment horizontal="left" vertical="center" wrapText="1"/>
      <protection hidden="1"/>
    </xf>
    <xf numFmtId="0" fontId="5" fillId="0" borderId="7" xfId="0" applyFont="1" applyFill="1" applyBorder="1" applyAlignment="1" applyProtection="1">
      <alignment horizontal="left" vertical="center" wrapText="1"/>
      <protection hidden="1"/>
    </xf>
    <xf numFmtId="0" fontId="4" fillId="0" borderId="13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11" xfId="0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11" xfId="0" applyFont="1" applyFill="1" applyBorder="1" applyAlignment="1" applyProtection="1">
      <alignment horizontal="left" vertical="center" wrapText="1"/>
      <protection hidden="1"/>
    </xf>
    <xf numFmtId="4" fontId="4" fillId="0" borderId="1" xfId="0" applyNumberFormat="1" applyFont="1" applyFill="1" applyBorder="1" applyAlignment="1" applyProtection="1">
      <alignment horizontal="left" vertical="center" wrapText="1"/>
      <protection hidden="1"/>
    </xf>
    <xf numFmtId="4" fontId="4" fillId="0" borderId="3" xfId="0" applyNumberFormat="1" applyFont="1" applyFill="1" applyBorder="1" applyAlignment="1" applyProtection="1">
      <alignment horizontal="left" vertical="center" wrapText="1"/>
      <protection hidden="1"/>
    </xf>
    <xf numFmtId="4" fontId="4" fillId="0" borderId="2" xfId="0" applyNumberFormat="1" applyFont="1" applyFill="1" applyBorder="1" applyAlignment="1" applyProtection="1">
      <alignment horizontal="left" vertical="center" wrapText="1"/>
      <protection hidden="1"/>
    </xf>
    <xf numFmtId="4" fontId="5" fillId="0" borderId="6" xfId="0" applyNumberFormat="1" applyFont="1" applyFill="1" applyBorder="1" applyAlignment="1" applyProtection="1">
      <alignment horizontal="left" vertical="center" wrapText="1"/>
      <protection hidden="1"/>
    </xf>
    <xf numFmtId="4" fontId="8" fillId="0" borderId="6" xfId="0" applyNumberFormat="1" applyFont="1" applyFill="1" applyBorder="1" applyAlignment="1" applyProtection="1">
      <alignment horizontal="left" vertical="center" wrapText="1"/>
      <protection hidden="1"/>
    </xf>
    <xf numFmtId="4" fontId="3" fillId="0" borderId="5" xfId="0" applyNumberFormat="1" applyFont="1" applyFill="1" applyBorder="1" applyAlignment="1" applyProtection="1">
      <alignment vertical="center"/>
      <protection hidden="1"/>
    </xf>
    <xf numFmtId="4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6" xfId="0" applyNumberFormat="1" applyFont="1" applyFill="1" applyBorder="1" applyAlignment="1" applyProtection="1">
      <alignment horizontal="left" vertical="center" wrapText="1"/>
      <protection hidden="1"/>
    </xf>
    <xf numFmtId="4" fontId="4" fillId="0" borderId="6" xfId="0" applyNumberFormat="1" applyFont="1" applyFill="1" applyBorder="1" applyAlignment="1" applyProtection="1">
      <alignment horizontal="center" vertical="center" wrapText="1"/>
      <protection hidden="1"/>
    </xf>
    <xf numFmtId="4" fontId="1" fillId="0" borderId="0" xfId="0" applyNumberFormat="1" applyFont="1" applyFill="1" applyAlignment="1" applyProtection="1">
      <alignment horizontal="center" vertical="center"/>
      <protection hidden="1"/>
    </xf>
    <xf numFmtId="4" fontId="1" fillId="0" borderId="0" xfId="0" applyNumberFormat="1" applyFont="1" applyFill="1" applyAlignment="1" applyProtection="1">
      <alignment horizontal="center" vertical="center" wrapText="1"/>
      <protection hidden="1"/>
    </xf>
    <xf numFmtId="4" fontId="3" fillId="0" borderId="0" xfId="0" applyNumberFormat="1" applyFont="1" applyFill="1" applyBorder="1" applyAlignment="1" applyProtection="1">
      <alignment vertical="center"/>
      <protection hidden="1"/>
    </xf>
    <xf numFmtId="4" fontId="5" fillId="0" borderId="16" xfId="0" applyNumberFormat="1" applyFont="1" applyFill="1" applyBorder="1" applyAlignment="1" applyProtection="1">
      <alignment horizontal="left" vertical="center" wrapText="1"/>
      <protection hidden="1"/>
    </xf>
    <xf numFmtId="4" fontId="5" fillId="0" borderId="17" xfId="0" applyNumberFormat="1" applyFont="1" applyFill="1" applyBorder="1" applyAlignment="1" applyProtection="1">
      <alignment horizontal="left" vertical="center" wrapText="1"/>
      <protection hidden="1"/>
    </xf>
    <xf numFmtId="4" fontId="5" fillId="0" borderId="0" xfId="0" applyNumberFormat="1" applyFont="1" applyFill="1" applyBorder="1" applyAlignment="1" applyProtection="1">
      <alignment horizontal="center" vertical="center"/>
      <protection hidden="1"/>
    </xf>
    <xf numFmtId="4" fontId="6" fillId="0" borderId="0" xfId="0" applyNumberFormat="1" applyFont="1" applyFill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7"/>
  <sheetViews>
    <sheetView tabSelected="1" workbookViewId="0">
      <selection activeCell="F12" sqref="F12"/>
    </sheetView>
  </sheetViews>
  <sheetFormatPr defaultRowHeight="15.75"/>
  <cols>
    <col min="1" max="1" width="11.5703125" style="1" customWidth="1"/>
    <col min="2" max="2" width="17.140625" style="2" customWidth="1"/>
    <col min="3" max="3" width="25.5703125" style="2" customWidth="1"/>
    <col min="4" max="4" width="21.140625" style="2" customWidth="1"/>
    <col min="5" max="5" width="19.85546875" style="24" customWidth="1"/>
    <col min="6" max="6" width="22.7109375" style="1" customWidth="1"/>
    <col min="7" max="16384" width="9.140625" style="1"/>
  </cols>
  <sheetData>
    <row r="1" spans="1:6" ht="18.75">
      <c r="A1" s="164" t="s">
        <v>0</v>
      </c>
      <c r="B1" s="164"/>
      <c r="C1" s="164"/>
      <c r="D1" s="164"/>
      <c r="E1" s="164"/>
      <c r="F1" s="164"/>
    </row>
    <row r="2" spans="1:6" ht="18.75">
      <c r="A2" s="165" t="s">
        <v>1</v>
      </c>
      <c r="B2" s="165"/>
      <c r="C2" s="165"/>
      <c r="D2" s="165"/>
      <c r="E2" s="165"/>
      <c r="F2" s="165"/>
    </row>
    <row r="3" spans="1:6" ht="18.75">
      <c r="A3" s="165" t="s">
        <v>111</v>
      </c>
      <c r="B3" s="165"/>
      <c r="C3" s="165"/>
      <c r="D3" s="165"/>
      <c r="E3" s="165"/>
      <c r="F3" s="165"/>
    </row>
    <row r="4" spans="1:6" ht="16.5" thickBot="1">
      <c r="A4" s="166" t="s">
        <v>2</v>
      </c>
      <c r="B4" s="166"/>
      <c r="C4" s="166"/>
      <c r="E4" s="3"/>
      <c r="F4" s="31"/>
    </row>
    <row r="5" spans="1:6" ht="16.5" thickBot="1">
      <c r="A5" s="167" t="s">
        <v>3</v>
      </c>
      <c r="B5" s="168"/>
      <c r="C5" s="4">
        <v>23450.799999999999</v>
      </c>
      <c r="D5" s="5"/>
      <c r="E5" s="6"/>
      <c r="F5" s="5"/>
    </row>
    <row r="6" spans="1:6">
      <c r="A6" s="8"/>
      <c r="B6" s="169"/>
      <c r="C6" s="169"/>
      <c r="D6" s="169"/>
      <c r="E6" s="170"/>
      <c r="F6" s="170"/>
    </row>
    <row r="7" spans="1:6" ht="16.5" thickBot="1">
      <c r="A7" s="158" t="s">
        <v>4</v>
      </c>
      <c r="B7" s="158"/>
      <c r="C7" s="57"/>
      <c r="D7" s="57"/>
      <c r="E7" s="9"/>
      <c r="F7" s="33"/>
    </row>
    <row r="8" spans="1:6" ht="79.5" thickBot="1">
      <c r="A8" s="159" t="s">
        <v>5</v>
      </c>
      <c r="B8" s="163"/>
      <c r="C8" s="10" t="s">
        <v>6</v>
      </c>
      <c r="D8" s="10" t="s">
        <v>7</v>
      </c>
      <c r="E8" s="10" t="s">
        <v>8</v>
      </c>
      <c r="F8" s="11" t="s">
        <v>9</v>
      </c>
    </row>
    <row r="9" spans="1:6" ht="16.5" thickBot="1">
      <c r="A9" s="74" t="s">
        <v>10</v>
      </c>
      <c r="B9" s="156"/>
      <c r="C9" s="12">
        <v>346657.45</v>
      </c>
      <c r="D9" s="12">
        <f>23450.8*12*15.36</f>
        <v>4322451.4559999993</v>
      </c>
      <c r="E9" s="13">
        <f>C9+D9-F9</f>
        <v>4125611.3459999994</v>
      </c>
      <c r="F9" s="47">
        <v>543497.56000000006</v>
      </c>
    </row>
    <row r="10" spans="1:6" ht="16.5" thickBot="1">
      <c r="A10" s="74" t="s">
        <v>11</v>
      </c>
      <c r="B10" s="156"/>
      <c r="C10" s="14">
        <v>18672.75</v>
      </c>
      <c r="D10" s="14">
        <v>189189.1</v>
      </c>
      <c r="E10" s="14">
        <v>187887.64</v>
      </c>
      <c r="F10" s="7">
        <v>19974.21</v>
      </c>
    </row>
    <row r="11" spans="1:6" ht="16.5" thickBot="1">
      <c r="A11" s="96" t="s">
        <v>12</v>
      </c>
      <c r="B11" s="157"/>
      <c r="C11" s="15">
        <f>SUM(C9:C10)</f>
        <v>365330.2</v>
      </c>
      <c r="D11" s="15">
        <f>SUM(D9:D10)</f>
        <v>4511640.5559999989</v>
      </c>
      <c r="E11" s="15">
        <f>SUM(E9:E10)</f>
        <v>4313498.9859999996</v>
      </c>
      <c r="F11" s="15">
        <f>SUM(F9:F10)</f>
        <v>563471.77</v>
      </c>
    </row>
    <row r="12" spans="1:6">
      <c r="A12" s="16"/>
      <c r="B12" s="58"/>
      <c r="C12" s="59"/>
      <c r="D12" s="59"/>
      <c r="E12" s="17"/>
      <c r="F12" s="34"/>
    </row>
    <row r="13" spans="1:6" ht="16.5" thickBot="1">
      <c r="A13" s="158" t="s">
        <v>13</v>
      </c>
      <c r="B13" s="158"/>
      <c r="C13" s="158"/>
      <c r="D13" s="57"/>
      <c r="E13" s="18"/>
      <c r="F13" s="32"/>
    </row>
    <row r="14" spans="1:6" ht="16.5" thickBot="1">
      <c r="A14" s="11" t="s">
        <v>14</v>
      </c>
      <c r="B14" s="159" t="s">
        <v>15</v>
      </c>
      <c r="C14" s="160"/>
      <c r="D14" s="161"/>
      <c r="E14" s="50" t="s">
        <v>16</v>
      </c>
      <c r="F14" s="11" t="s">
        <v>17</v>
      </c>
    </row>
    <row r="15" spans="1:6" ht="16.5" thickBot="1">
      <c r="A15" s="19" t="s">
        <v>18</v>
      </c>
      <c r="B15" s="153" t="s">
        <v>19</v>
      </c>
      <c r="C15" s="154"/>
      <c r="D15" s="162"/>
      <c r="E15" s="20"/>
      <c r="F15" s="11"/>
    </row>
    <row r="16" spans="1:6" ht="16.5" thickBot="1">
      <c r="A16" s="21" t="s">
        <v>20</v>
      </c>
      <c r="B16" s="153" t="s">
        <v>21</v>
      </c>
      <c r="C16" s="154"/>
      <c r="D16" s="155"/>
      <c r="E16" s="20"/>
      <c r="F16" s="11"/>
    </row>
    <row r="17" spans="1:6" ht="16.5" thickBot="1">
      <c r="A17" s="48" t="s">
        <v>22</v>
      </c>
      <c r="B17" s="74" t="s">
        <v>23</v>
      </c>
      <c r="C17" s="75"/>
      <c r="D17" s="76"/>
      <c r="E17" s="14">
        <v>214360.62</v>
      </c>
      <c r="F17" s="22">
        <f t="shared" ref="F17:F24" si="0">E17/12/23450.8</f>
        <v>0.76173883193750314</v>
      </c>
    </row>
    <row r="18" spans="1:6" ht="16.5" thickBot="1">
      <c r="A18" s="48"/>
      <c r="B18" s="74" t="s">
        <v>24</v>
      </c>
      <c r="C18" s="75"/>
      <c r="D18" s="76"/>
      <c r="E18" s="14">
        <f>11665.56+2176.78</f>
        <v>13842.34</v>
      </c>
      <c r="F18" s="22">
        <f t="shared" si="0"/>
        <v>4.9189295603277221E-2</v>
      </c>
    </row>
    <row r="19" spans="1:6" ht="16.5" thickBot="1">
      <c r="A19" s="48" t="s">
        <v>25</v>
      </c>
      <c r="B19" s="74" t="s">
        <v>26</v>
      </c>
      <c r="C19" s="75"/>
      <c r="D19" s="76"/>
      <c r="E19" s="14">
        <v>381059.56</v>
      </c>
      <c r="F19" s="22">
        <f t="shared" si="0"/>
        <v>1.3541100232543595</v>
      </c>
    </row>
    <row r="20" spans="1:6" ht="16.5" thickBot="1">
      <c r="A20" s="48"/>
      <c r="B20" s="74" t="s">
        <v>24</v>
      </c>
      <c r="C20" s="75"/>
      <c r="D20" s="76"/>
      <c r="E20" s="14">
        <v>14117.08</v>
      </c>
      <c r="F20" s="22">
        <f t="shared" si="0"/>
        <v>5.0165594919292025E-2</v>
      </c>
    </row>
    <row r="21" spans="1:6" ht="16.5" thickBot="1">
      <c r="A21" s="48"/>
      <c r="B21" s="74" t="s">
        <v>27</v>
      </c>
      <c r="C21" s="75"/>
      <c r="D21" s="46"/>
      <c r="E21" s="14">
        <v>23224.442499549783</v>
      </c>
      <c r="F21" s="22">
        <f t="shared" si="0"/>
        <v>8.2528963118350562E-2</v>
      </c>
    </row>
    <row r="22" spans="1:6" ht="32.25" hidden="1" thickBot="1">
      <c r="A22" s="102"/>
      <c r="B22" s="60" t="s">
        <v>112</v>
      </c>
      <c r="C22" s="61"/>
      <c r="D22" s="62"/>
      <c r="E22" s="63">
        <v>1155</v>
      </c>
      <c r="F22" s="104"/>
    </row>
    <row r="23" spans="1:6" ht="16.5" hidden="1" thickBot="1">
      <c r="A23" s="103"/>
      <c r="B23" s="93" t="s">
        <v>113</v>
      </c>
      <c r="C23" s="94"/>
      <c r="D23" s="95"/>
      <c r="E23" s="63">
        <v>1260</v>
      </c>
      <c r="F23" s="105"/>
    </row>
    <row r="24" spans="1:6" ht="16.5" thickBot="1">
      <c r="A24" s="48" t="s">
        <v>28</v>
      </c>
      <c r="B24" s="74" t="s">
        <v>29</v>
      </c>
      <c r="C24" s="75"/>
      <c r="D24" s="76"/>
      <c r="E24" s="22">
        <v>0</v>
      </c>
      <c r="F24" s="22">
        <f t="shared" si="0"/>
        <v>0</v>
      </c>
    </row>
    <row r="25" spans="1:6" ht="16.5" thickBot="1">
      <c r="A25" s="23"/>
      <c r="B25" s="77" t="s">
        <v>30</v>
      </c>
      <c r="C25" s="78"/>
      <c r="D25" s="79"/>
      <c r="E25" s="15">
        <f>E17+E18+E19+E20+E21+E24</f>
        <v>646604.0424995498</v>
      </c>
      <c r="F25" s="15">
        <f>F17+F18+F19+F20+F21+F24</f>
        <v>2.2977327088327826</v>
      </c>
    </row>
    <row r="26" spans="1:6" ht="96.75" customHeight="1" thickBot="1">
      <c r="A26" s="21" t="s">
        <v>31</v>
      </c>
      <c r="B26" s="153" t="s">
        <v>32</v>
      </c>
      <c r="C26" s="154"/>
      <c r="D26" s="155"/>
      <c r="E26" s="14"/>
      <c r="F26" s="22"/>
    </row>
    <row r="27" spans="1:6" ht="16.5" hidden="1" thickBot="1">
      <c r="A27" s="21"/>
      <c r="B27" s="135" t="s">
        <v>104</v>
      </c>
      <c r="C27" s="136"/>
      <c r="D27" s="137"/>
      <c r="E27" s="64"/>
      <c r="F27" s="64"/>
    </row>
    <row r="28" spans="1:6" ht="16.5" hidden="1" thickBot="1">
      <c r="A28" s="21"/>
      <c r="B28" s="147" t="s">
        <v>33</v>
      </c>
      <c r="C28" s="148"/>
      <c r="D28" s="149"/>
      <c r="E28" s="64"/>
      <c r="F28" s="64"/>
    </row>
    <row r="29" spans="1:6" ht="16.5" hidden="1" thickBot="1">
      <c r="A29" s="21"/>
      <c r="B29" s="89" t="s">
        <v>34</v>
      </c>
      <c r="C29" s="90"/>
      <c r="D29" s="92"/>
      <c r="E29" s="64"/>
      <c r="F29" s="64"/>
    </row>
    <row r="30" spans="1:6" ht="16.5" hidden="1" thickBot="1">
      <c r="A30" s="21"/>
      <c r="B30" s="150" t="s">
        <v>35</v>
      </c>
      <c r="C30" s="151"/>
      <c r="D30" s="152"/>
      <c r="E30" s="64"/>
      <c r="F30" s="64"/>
    </row>
    <row r="31" spans="1:6" ht="16.5" hidden="1" thickBot="1">
      <c r="A31" s="21"/>
      <c r="B31" s="89" t="s">
        <v>36</v>
      </c>
      <c r="C31" s="90"/>
      <c r="D31" s="92"/>
      <c r="E31" s="64"/>
      <c r="F31" s="64"/>
    </row>
    <row r="32" spans="1:6" ht="16.5" hidden="1" thickBot="1">
      <c r="A32" s="21"/>
      <c r="B32" s="150" t="s">
        <v>37</v>
      </c>
      <c r="C32" s="151"/>
      <c r="D32" s="152"/>
      <c r="E32" s="64"/>
      <c r="F32" s="64"/>
    </row>
    <row r="33" spans="1:6" ht="16.5" hidden="1" thickBot="1">
      <c r="A33" s="21"/>
      <c r="B33" s="89" t="s">
        <v>38</v>
      </c>
      <c r="C33" s="90"/>
      <c r="D33" s="92"/>
      <c r="E33" s="64"/>
      <c r="F33" s="64"/>
    </row>
    <row r="34" spans="1:6" ht="16.5" hidden="1" thickBot="1">
      <c r="A34" s="21"/>
      <c r="B34" s="150" t="s">
        <v>39</v>
      </c>
      <c r="C34" s="151"/>
      <c r="D34" s="152"/>
      <c r="E34" s="64"/>
      <c r="F34" s="64"/>
    </row>
    <row r="35" spans="1:6" ht="16.5" hidden="1" thickBot="1">
      <c r="A35" s="21"/>
      <c r="B35" s="89" t="s">
        <v>40</v>
      </c>
      <c r="C35" s="90"/>
      <c r="D35" s="92"/>
      <c r="E35" s="64"/>
      <c r="F35" s="64"/>
    </row>
    <row r="36" spans="1:6" ht="16.5" hidden="1" thickBot="1">
      <c r="A36" s="21"/>
      <c r="B36" s="150" t="s">
        <v>41</v>
      </c>
      <c r="C36" s="151"/>
      <c r="D36" s="152"/>
      <c r="E36" s="64"/>
      <c r="F36" s="64"/>
    </row>
    <row r="37" spans="1:6" ht="16.5" hidden="1" thickBot="1">
      <c r="A37" s="21"/>
      <c r="B37" s="89" t="s">
        <v>42</v>
      </c>
      <c r="C37" s="90"/>
      <c r="D37" s="92"/>
      <c r="E37" s="64"/>
      <c r="F37" s="64"/>
    </row>
    <row r="38" spans="1:6" ht="16.5" hidden="1" thickBot="1">
      <c r="A38" s="21"/>
      <c r="B38" s="150" t="s">
        <v>43</v>
      </c>
      <c r="C38" s="151"/>
      <c r="D38" s="152"/>
      <c r="E38" s="64"/>
      <c r="F38" s="64"/>
    </row>
    <row r="39" spans="1:6" ht="16.5" hidden="1" thickBot="1">
      <c r="A39" s="21"/>
      <c r="B39" s="89" t="s">
        <v>44</v>
      </c>
      <c r="C39" s="90"/>
      <c r="D39" s="92"/>
      <c r="E39" s="64"/>
      <c r="F39" s="64"/>
    </row>
    <row r="40" spans="1:6" ht="16.5" hidden="1" thickBot="1">
      <c r="A40" s="21"/>
      <c r="B40" s="147" t="s">
        <v>45</v>
      </c>
      <c r="C40" s="148"/>
      <c r="D40" s="149"/>
      <c r="E40" s="64"/>
      <c r="F40" s="64"/>
    </row>
    <row r="41" spans="1:6" ht="16.5" hidden="1" thickBot="1">
      <c r="A41" s="21"/>
      <c r="B41" s="89" t="s">
        <v>34</v>
      </c>
      <c r="C41" s="90"/>
      <c r="D41" s="92"/>
      <c r="E41" s="64"/>
      <c r="F41" s="64"/>
    </row>
    <row r="42" spans="1:6" ht="16.5" hidden="1" thickBot="1">
      <c r="A42" s="21"/>
      <c r="B42" s="150" t="s">
        <v>46</v>
      </c>
      <c r="C42" s="151"/>
      <c r="D42" s="152"/>
      <c r="E42" s="64"/>
      <c r="F42" s="64"/>
    </row>
    <row r="43" spans="1:6" ht="16.5" hidden="1" thickBot="1">
      <c r="A43" s="21"/>
      <c r="B43" s="89" t="s">
        <v>36</v>
      </c>
      <c r="C43" s="90"/>
      <c r="D43" s="92"/>
      <c r="E43" s="64"/>
      <c r="F43" s="64"/>
    </row>
    <row r="44" spans="1:6" ht="16.5" hidden="1" thickBot="1">
      <c r="A44" s="21"/>
      <c r="B44" s="150" t="s">
        <v>47</v>
      </c>
      <c r="C44" s="151"/>
      <c r="D44" s="152"/>
      <c r="E44" s="64"/>
      <c r="F44" s="64"/>
    </row>
    <row r="45" spans="1:6" ht="16.5" hidden="1" thickBot="1">
      <c r="A45" s="21"/>
      <c r="B45" s="89" t="s">
        <v>48</v>
      </c>
      <c r="C45" s="90"/>
      <c r="D45" s="92"/>
      <c r="E45" s="64"/>
      <c r="F45" s="64"/>
    </row>
    <row r="46" spans="1:6" ht="16.5" hidden="1" thickBot="1">
      <c r="A46" s="21"/>
      <c r="B46" s="141" t="s">
        <v>49</v>
      </c>
      <c r="C46" s="142"/>
      <c r="D46" s="143"/>
      <c r="E46" s="64"/>
      <c r="F46" s="64"/>
    </row>
    <row r="47" spans="1:6" ht="16.5" hidden="1" thickBot="1">
      <c r="A47" s="21"/>
      <c r="B47" s="144" t="s">
        <v>50</v>
      </c>
      <c r="C47" s="145"/>
      <c r="D47" s="146"/>
      <c r="E47" s="64"/>
      <c r="F47" s="64"/>
    </row>
    <row r="48" spans="1:6" ht="16.5" hidden="1" thickBot="1">
      <c r="A48" s="21"/>
      <c r="B48" s="135" t="s">
        <v>51</v>
      </c>
      <c r="C48" s="136"/>
      <c r="D48" s="137"/>
      <c r="E48" s="64"/>
      <c r="F48" s="64"/>
    </row>
    <row r="49" spans="1:6" ht="16.5" hidden="1" thickBot="1">
      <c r="A49" s="21"/>
      <c r="B49" s="89" t="s">
        <v>52</v>
      </c>
      <c r="C49" s="90"/>
      <c r="D49" s="92"/>
      <c r="E49" s="64"/>
      <c r="F49" s="64"/>
    </row>
    <row r="50" spans="1:6" ht="16.5" hidden="1" thickBot="1">
      <c r="A50" s="21"/>
      <c r="B50" s="141" t="s">
        <v>53</v>
      </c>
      <c r="C50" s="142"/>
      <c r="D50" s="143"/>
      <c r="E50" s="64"/>
      <c r="F50" s="64"/>
    </row>
    <row r="51" spans="1:6" ht="16.5" hidden="1" thickBot="1">
      <c r="A51" s="21"/>
      <c r="B51" s="89" t="s">
        <v>54</v>
      </c>
      <c r="C51" s="90"/>
      <c r="D51" s="92"/>
      <c r="E51" s="64"/>
      <c r="F51" s="64"/>
    </row>
    <row r="52" spans="1:6" ht="16.5" hidden="1" thickBot="1">
      <c r="A52" s="21"/>
      <c r="B52" s="126" t="s">
        <v>55</v>
      </c>
      <c r="C52" s="127"/>
      <c r="D52" s="128"/>
      <c r="E52" s="64"/>
      <c r="F52" s="64"/>
    </row>
    <row r="53" spans="1:6" ht="16.5" hidden="1" thickBot="1">
      <c r="A53" s="21"/>
      <c r="B53" s="129" t="s">
        <v>56</v>
      </c>
      <c r="C53" s="130"/>
      <c r="D53" s="131"/>
      <c r="E53" s="64"/>
      <c r="F53" s="64"/>
    </row>
    <row r="54" spans="1:6" ht="16.5" hidden="1" thickBot="1">
      <c r="A54" s="21"/>
      <c r="B54" s="132" t="s">
        <v>57</v>
      </c>
      <c r="C54" s="133"/>
      <c r="D54" s="134"/>
      <c r="E54" s="64"/>
      <c r="F54" s="64"/>
    </row>
    <row r="55" spans="1:6" ht="16.5" hidden="1" thickBot="1">
      <c r="A55" s="21"/>
      <c r="B55" s="120" t="s">
        <v>58</v>
      </c>
      <c r="C55" s="121"/>
      <c r="D55" s="122"/>
      <c r="E55" s="64"/>
      <c r="F55" s="64"/>
    </row>
    <row r="56" spans="1:6" ht="16.5" hidden="1" thickBot="1">
      <c r="A56" s="21"/>
      <c r="B56" s="135" t="s">
        <v>59</v>
      </c>
      <c r="C56" s="136"/>
      <c r="D56" s="137"/>
      <c r="E56" s="64"/>
      <c r="F56" s="64"/>
    </row>
    <row r="57" spans="1:6" ht="16.5" hidden="1" thickBot="1">
      <c r="A57" s="21"/>
      <c r="B57" s="138" t="s">
        <v>60</v>
      </c>
      <c r="C57" s="139"/>
      <c r="D57" s="140"/>
      <c r="E57" s="64"/>
      <c r="F57" s="64"/>
    </row>
    <row r="58" spans="1:6" ht="16.5" hidden="1" thickBot="1">
      <c r="A58" s="21"/>
      <c r="B58" s="114" t="s">
        <v>61</v>
      </c>
      <c r="C58" s="115"/>
      <c r="D58" s="116"/>
      <c r="E58" s="64"/>
      <c r="F58" s="64"/>
    </row>
    <row r="59" spans="1:6" ht="16.5" hidden="1" thickBot="1">
      <c r="A59" s="21"/>
      <c r="B59" s="117" t="s">
        <v>62</v>
      </c>
      <c r="C59" s="118"/>
      <c r="D59" s="119"/>
      <c r="E59" s="64"/>
      <c r="F59" s="64"/>
    </row>
    <row r="60" spans="1:6" ht="16.5" hidden="1" thickBot="1">
      <c r="A60" s="21"/>
      <c r="B60" s="120" t="s">
        <v>63</v>
      </c>
      <c r="C60" s="121"/>
      <c r="D60" s="122"/>
      <c r="E60" s="64"/>
      <c r="F60" s="64"/>
    </row>
    <row r="61" spans="1:6" ht="16.5" hidden="1" thickBot="1">
      <c r="A61" s="21"/>
      <c r="B61" s="123" t="s">
        <v>64</v>
      </c>
      <c r="C61" s="124"/>
      <c r="D61" s="125"/>
      <c r="E61" s="64"/>
      <c r="F61" s="64"/>
    </row>
    <row r="62" spans="1:6" ht="16.5" hidden="1" thickBot="1">
      <c r="A62" s="48" t="s">
        <v>105</v>
      </c>
      <c r="B62" s="74" t="s">
        <v>106</v>
      </c>
      <c r="C62" s="75"/>
      <c r="D62" s="76"/>
      <c r="E62" s="65"/>
      <c r="F62" s="66"/>
    </row>
    <row r="63" spans="1:6" ht="32.25" customHeight="1" thickBot="1">
      <c r="A63" s="23" t="s">
        <v>105</v>
      </c>
      <c r="B63" s="108" t="s">
        <v>114</v>
      </c>
      <c r="C63" s="109"/>
      <c r="D63" s="110"/>
      <c r="E63" s="53">
        <v>374274.77</v>
      </c>
      <c r="F63" s="22">
        <f>E63/12/23450.8</f>
        <v>1.3300000071070781</v>
      </c>
    </row>
    <row r="64" spans="1:6" ht="23.25" customHeight="1" thickBot="1">
      <c r="A64" s="23" t="s">
        <v>115</v>
      </c>
      <c r="B64" s="108" t="s">
        <v>116</v>
      </c>
      <c r="C64" s="109"/>
      <c r="D64" s="110"/>
      <c r="E64" s="22">
        <v>348947.9</v>
      </c>
      <c r="F64" s="22">
        <f>E64/12/23450.8</f>
        <v>1.2399999857858439</v>
      </c>
    </row>
    <row r="65" spans="1:6" ht="16.5" thickBot="1">
      <c r="A65" s="25" t="s">
        <v>65</v>
      </c>
      <c r="B65" s="111" t="s">
        <v>66</v>
      </c>
      <c r="C65" s="112"/>
      <c r="D65" s="113"/>
      <c r="E65" s="52"/>
      <c r="F65" s="26"/>
    </row>
    <row r="66" spans="1:6" ht="16.5" thickBot="1">
      <c r="A66" s="21"/>
      <c r="B66" s="74" t="s">
        <v>117</v>
      </c>
      <c r="C66" s="75"/>
      <c r="D66" s="76"/>
      <c r="E66" s="14">
        <f>27531+6027.98</f>
        <v>33558.979999999996</v>
      </c>
      <c r="F66" s="11"/>
    </row>
    <row r="67" spans="1:6" ht="16.5" thickBot="1">
      <c r="A67" s="21"/>
      <c r="B67" s="74" t="s">
        <v>118</v>
      </c>
      <c r="C67" s="75"/>
      <c r="D67" s="76"/>
      <c r="E67" s="14">
        <f>9470.07455002016+1827.33</f>
        <v>11297.404550020159</v>
      </c>
      <c r="F67" s="11"/>
    </row>
    <row r="68" spans="1:6" ht="16.5" thickBot="1">
      <c r="A68" s="48" t="s">
        <v>67</v>
      </c>
      <c r="B68" s="74" t="s">
        <v>68</v>
      </c>
      <c r="C68" s="75"/>
      <c r="D68" s="76"/>
      <c r="E68" s="14"/>
      <c r="F68" s="11"/>
    </row>
    <row r="69" spans="1:6" ht="16.5" thickBot="1">
      <c r="A69" s="48"/>
      <c r="B69" s="74" t="s">
        <v>119</v>
      </c>
      <c r="C69" s="75"/>
      <c r="D69" s="76"/>
      <c r="E69" s="14">
        <v>10.07</v>
      </c>
      <c r="F69" s="14"/>
    </row>
    <row r="70" spans="1:6" ht="16.5" thickBot="1">
      <c r="A70" s="48"/>
      <c r="B70" s="74" t="s">
        <v>120</v>
      </c>
      <c r="C70" s="75"/>
      <c r="D70" s="76"/>
      <c r="E70" s="14">
        <v>1032.54</v>
      </c>
      <c r="F70" s="14"/>
    </row>
    <row r="71" spans="1:6" ht="16.5" thickBot="1">
      <c r="A71" s="7"/>
      <c r="B71" s="74" t="s">
        <v>121</v>
      </c>
      <c r="C71" s="75"/>
      <c r="D71" s="76"/>
      <c r="E71" s="14">
        <v>38.14</v>
      </c>
      <c r="F71" s="14"/>
    </row>
    <row r="72" spans="1:6" ht="16.5" thickBot="1">
      <c r="A72" s="48"/>
      <c r="B72" s="74" t="s">
        <v>122</v>
      </c>
      <c r="C72" s="75"/>
      <c r="D72" s="76"/>
      <c r="E72" s="14">
        <v>18.97</v>
      </c>
      <c r="F72" s="14"/>
    </row>
    <row r="73" spans="1:6" ht="16.5" thickBot="1">
      <c r="A73" s="48"/>
      <c r="B73" s="74" t="s">
        <v>123</v>
      </c>
      <c r="C73" s="75"/>
      <c r="D73" s="76"/>
      <c r="E73" s="14">
        <v>713.9</v>
      </c>
      <c r="F73" s="14"/>
    </row>
    <row r="74" spans="1:6" ht="16.5" thickBot="1">
      <c r="A74" s="7"/>
      <c r="B74" s="74" t="s">
        <v>124</v>
      </c>
      <c r="C74" s="75"/>
      <c r="D74" s="76"/>
      <c r="E74" s="14">
        <v>8.9</v>
      </c>
      <c r="F74" s="14"/>
    </row>
    <row r="75" spans="1:6" ht="16.5" thickBot="1">
      <c r="A75" s="48"/>
      <c r="B75" s="74" t="s">
        <v>125</v>
      </c>
      <c r="C75" s="75"/>
      <c r="D75" s="76"/>
      <c r="E75" s="14">
        <v>9.31</v>
      </c>
      <c r="F75" s="14"/>
    </row>
    <row r="76" spans="1:6" ht="16.5" thickBot="1">
      <c r="A76" s="48"/>
      <c r="B76" s="74" t="s">
        <v>126</v>
      </c>
      <c r="C76" s="75"/>
      <c r="D76" s="76"/>
      <c r="E76" s="14">
        <v>51.63</v>
      </c>
      <c r="F76" s="14"/>
    </row>
    <row r="77" spans="1:6" ht="16.5" thickBot="1">
      <c r="A77" s="48"/>
      <c r="B77" s="74" t="s">
        <v>127</v>
      </c>
      <c r="C77" s="75"/>
      <c r="D77" s="76"/>
      <c r="E77" s="14">
        <v>82.54</v>
      </c>
      <c r="F77" s="14"/>
    </row>
    <row r="78" spans="1:6" ht="16.5" thickBot="1">
      <c r="A78" s="48"/>
      <c r="B78" s="74" t="s">
        <v>128</v>
      </c>
      <c r="C78" s="75"/>
      <c r="D78" s="76"/>
      <c r="E78" s="14">
        <v>149.15</v>
      </c>
      <c r="F78" s="14"/>
    </row>
    <row r="79" spans="1:6" ht="16.5" thickBot="1">
      <c r="A79" s="48"/>
      <c r="B79" s="74" t="s">
        <v>129</v>
      </c>
      <c r="C79" s="75"/>
      <c r="D79" s="76"/>
      <c r="E79" s="14">
        <v>313.22000000000003</v>
      </c>
      <c r="F79" s="14"/>
    </row>
    <row r="80" spans="1:6" ht="16.5" thickBot="1">
      <c r="A80" s="7"/>
      <c r="B80" s="74" t="s">
        <v>130</v>
      </c>
      <c r="C80" s="75"/>
      <c r="D80" s="76"/>
      <c r="E80" s="14">
        <v>519.86</v>
      </c>
      <c r="F80" s="14"/>
    </row>
    <row r="81" spans="1:6" ht="16.5" thickBot="1">
      <c r="A81" s="48"/>
      <c r="B81" s="74" t="s">
        <v>122</v>
      </c>
      <c r="C81" s="75"/>
      <c r="D81" s="76"/>
      <c r="E81" s="14">
        <v>18.97</v>
      </c>
      <c r="F81" s="14"/>
    </row>
    <row r="82" spans="1:6" ht="16.5" thickBot="1">
      <c r="A82" s="7"/>
      <c r="B82" s="74" t="s">
        <v>131</v>
      </c>
      <c r="C82" s="75"/>
      <c r="D82" s="76"/>
      <c r="E82" s="12">
        <v>104.41</v>
      </c>
      <c r="F82" s="12"/>
    </row>
    <row r="83" spans="1:6" ht="16.5" thickBot="1">
      <c r="A83" s="48"/>
      <c r="B83" s="74" t="s">
        <v>107</v>
      </c>
      <c r="C83" s="75"/>
      <c r="D83" s="76"/>
      <c r="E83" s="14">
        <v>44.92</v>
      </c>
      <c r="F83" s="14"/>
    </row>
    <row r="84" spans="1:6" ht="16.5" thickBot="1">
      <c r="A84" s="7"/>
      <c r="B84" s="74" t="s">
        <v>126</v>
      </c>
      <c r="C84" s="75"/>
      <c r="D84" s="76"/>
      <c r="E84" s="14">
        <v>51.63</v>
      </c>
      <c r="F84" s="14"/>
    </row>
    <row r="85" spans="1:6" ht="16.5" thickBot="1">
      <c r="A85" s="48"/>
      <c r="B85" s="74" t="s">
        <v>132</v>
      </c>
      <c r="C85" s="75"/>
      <c r="D85" s="76"/>
      <c r="E85" s="14">
        <v>1840</v>
      </c>
      <c r="F85" s="14"/>
    </row>
    <row r="86" spans="1:6" ht="16.5" thickBot="1">
      <c r="A86" s="7"/>
      <c r="B86" s="74" t="s">
        <v>133</v>
      </c>
      <c r="C86" s="75"/>
      <c r="D86" s="76"/>
      <c r="E86" s="12">
        <v>701.95</v>
      </c>
      <c r="F86" s="12"/>
    </row>
    <row r="87" spans="1:6" ht="16.5" thickBot="1">
      <c r="A87" s="7"/>
      <c r="B87" s="74" t="s">
        <v>134</v>
      </c>
      <c r="C87" s="75"/>
      <c r="D87" s="76"/>
      <c r="E87" s="14">
        <v>476.96</v>
      </c>
      <c r="F87" s="14"/>
    </row>
    <row r="88" spans="1:6" ht="16.5" thickBot="1">
      <c r="A88" s="7"/>
      <c r="B88" s="74" t="s">
        <v>135</v>
      </c>
      <c r="C88" s="75"/>
      <c r="D88" s="76"/>
      <c r="E88" s="14">
        <v>68.77</v>
      </c>
      <c r="F88" s="14"/>
    </row>
    <row r="89" spans="1:6" ht="16.5" thickBot="1">
      <c r="A89" s="48"/>
      <c r="B89" s="74" t="s">
        <v>136</v>
      </c>
      <c r="C89" s="75"/>
      <c r="D89" s="76"/>
      <c r="E89" s="14">
        <v>555.25</v>
      </c>
      <c r="F89" s="14"/>
    </row>
    <row r="90" spans="1:6" ht="16.5" thickBot="1">
      <c r="A90" s="48"/>
      <c r="B90" s="74" t="s">
        <v>137</v>
      </c>
      <c r="C90" s="75"/>
      <c r="D90" s="76"/>
      <c r="E90" s="14">
        <v>128.47</v>
      </c>
      <c r="F90" s="14"/>
    </row>
    <row r="91" spans="1:6" ht="16.5" thickBot="1">
      <c r="A91" s="48"/>
      <c r="B91" s="74" t="s">
        <v>138</v>
      </c>
      <c r="C91" s="75"/>
      <c r="D91" s="76"/>
      <c r="E91" s="14">
        <v>258.81</v>
      </c>
      <c r="F91" s="14"/>
    </row>
    <row r="92" spans="1:6" ht="16.5" thickBot="1">
      <c r="A92" s="48"/>
      <c r="B92" s="74" t="s">
        <v>139</v>
      </c>
      <c r="C92" s="75"/>
      <c r="D92" s="76"/>
      <c r="E92" s="14">
        <v>310.16000000000003</v>
      </c>
      <c r="F92" s="14"/>
    </row>
    <row r="93" spans="1:6" ht="16.5" thickBot="1">
      <c r="A93" s="48"/>
      <c r="B93" s="74" t="s">
        <v>140</v>
      </c>
      <c r="C93" s="75"/>
      <c r="D93" s="76"/>
      <c r="E93" s="14">
        <v>1658.49</v>
      </c>
      <c r="F93" s="14"/>
    </row>
    <row r="94" spans="1:6" ht="16.5" thickBot="1">
      <c r="A94" s="48"/>
      <c r="B94" s="74" t="s">
        <v>108</v>
      </c>
      <c r="C94" s="75"/>
      <c r="D94" s="76"/>
      <c r="E94" s="14">
        <f>165.08+268.02</f>
        <v>433.1</v>
      </c>
      <c r="F94" s="14"/>
    </row>
    <row r="95" spans="1:6" ht="16.5" thickBot="1">
      <c r="A95" s="48"/>
      <c r="B95" s="74" t="s">
        <v>141</v>
      </c>
      <c r="C95" s="75"/>
      <c r="D95" s="76"/>
      <c r="E95" s="14">
        <v>52.3</v>
      </c>
      <c r="F95" s="14"/>
    </row>
    <row r="96" spans="1:6" ht="16.5" thickBot="1">
      <c r="A96" s="48"/>
      <c r="B96" s="74" t="s">
        <v>69</v>
      </c>
      <c r="C96" s="75"/>
      <c r="D96" s="76"/>
      <c r="E96" s="14">
        <v>57.2</v>
      </c>
      <c r="F96" s="14"/>
    </row>
    <row r="97" spans="1:6" ht="16.5" thickBot="1">
      <c r="A97" s="48"/>
      <c r="B97" s="74" t="s">
        <v>142</v>
      </c>
      <c r="C97" s="75"/>
      <c r="D97" s="76"/>
      <c r="E97" s="14">
        <v>73.22</v>
      </c>
      <c r="F97" s="14"/>
    </row>
    <row r="98" spans="1:6" ht="16.5" thickBot="1">
      <c r="A98" s="48"/>
      <c r="B98" s="74" t="s">
        <v>143</v>
      </c>
      <c r="C98" s="75"/>
      <c r="D98" s="76"/>
      <c r="E98" s="14">
        <v>45.76</v>
      </c>
      <c r="F98" s="14"/>
    </row>
    <row r="99" spans="1:6" ht="16.5" thickBot="1">
      <c r="A99" s="48"/>
      <c r="B99" s="74" t="s">
        <v>70</v>
      </c>
      <c r="C99" s="75"/>
      <c r="D99" s="76"/>
      <c r="E99" s="14">
        <v>61.02</v>
      </c>
      <c r="F99" s="14"/>
    </row>
    <row r="100" spans="1:6" ht="16.5" thickBot="1">
      <c r="A100" s="48"/>
      <c r="B100" s="74" t="s">
        <v>144</v>
      </c>
      <c r="C100" s="75"/>
      <c r="D100" s="76"/>
      <c r="E100" s="14">
        <f>991.53+268.02</f>
        <v>1259.55</v>
      </c>
      <c r="F100" s="14"/>
    </row>
    <row r="101" spans="1:6" ht="16.5" thickBot="1">
      <c r="A101" s="48"/>
      <c r="B101" s="74" t="s">
        <v>145</v>
      </c>
      <c r="C101" s="75"/>
      <c r="D101" s="76"/>
      <c r="E101" s="14">
        <f>118.6+268.02</f>
        <v>386.62</v>
      </c>
      <c r="F101" s="14"/>
    </row>
    <row r="102" spans="1:6" ht="16.5" thickBot="1">
      <c r="A102" s="48"/>
      <c r="B102" s="74" t="s">
        <v>146</v>
      </c>
      <c r="C102" s="75"/>
      <c r="D102" s="76"/>
      <c r="E102" s="14">
        <v>53.9</v>
      </c>
      <c r="F102" s="14"/>
    </row>
    <row r="103" spans="1:6" ht="16.5" thickBot="1">
      <c r="A103" s="48"/>
      <c r="B103" s="74" t="s">
        <v>147</v>
      </c>
      <c r="C103" s="75"/>
      <c r="D103" s="76"/>
      <c r="E103" s="14">
        <v>74.58</v>
      </c>
      <c r="F103" s="14"/>
    </row>
    <row r="104" spans="1:6" ht="16.5" thickBot="1">
      <c r="A104" s="48"/>
      <c r="B104" s="74" t="s">
        <v>148</v>
      </c>
      <c r="C104" s="75"/>
      <c r="D104" s="76"/>
      <c r="E104" s="14">
        <v>380.5</v>
      </c>
      <c r="F104" s="14"/>
    </row>
    <row r="105" spans="1:6" ht="16.5" thickBot="1">
      <c r="A105" s="48"/>
      <c r="B105" s="74" t="s">
        <v>149</v>
      </c>
      <c r="C105" s="75"/>
      <c r="D105" s="76"/>
      <c r="E105" s="14">
        <v>6.78</v>
      </c>
      <c r="F105" s="14"/>
    </row>
    <row r="106" spans="1:6" ht="16.5" thickBot="1">
      <c r="A106" s="48"/>
      <c r="B106" s="74" t="s">
        <v>150</v>
      </c>
      <c r="C106" s="75"/>
      <c r="D106" s="76"/>
      <c r="E106" s="14">
        <f>400+268.02</f>
        <v>668.02</v>
      </c>
      <c r="F106" s="14"/>
    </row>
    <row r="107" spans="1:6" ht="16.5" thickBot="1">
      <c r="A107" s="48"/>
      <c r="B107" s="74" t="s">
        <v>151</v>
      </c>
      <c r="C107" s="75"/>
      <c r="D107" s="76"/>
      <c r="E107" s="14">
        <v>337.28</v>
      </c>
      <c r="F107" s="14"/>
    </row>
    <row r="108" spans="1:6" ht="16.5" thickBot="1">
      <c r="A108" s="48"/>
      <c r="B108" s="74" t="s">
        <v>152</v>
      </c>
      <c r="C108" s="75"/>
      <c r="D108" s="76"/>
      <c r="E108" s="14">
        <v>184.32</v>
      </c>
      <c r="F108" s="14"/>
    </row>
    <row r="109" spans="1:6" ht="16.5" thickBot="1">
      <c r="A109" s="48"/>
      <c r="B109" s="74" t="s">
        <v>153</v>
      </c>
      <c r="C109" s="75"/>
      <c r="D109" s="76"/>
      <c r="E109" s="14">
        <f>204.4+268.02</f>
        <v>472.41999999999996</v>
      </c>
      <c r="F109" s="14"/>
    </row>
    <row r="110" spans="1:6" ht="16.5" thickBot="1">
      <c r="A110" s="48"/>
      <c r="B110" s="74" t="s">
        <v>107</v>
      </c>
      <c r="C110" s="75"/>
      <c r="D110" s="76"/>
      <c r="E110" s="14">
        <v>44.92</v>
      </c>
      <c r="F110" s="14"/>
    </row>
    <row r="111" spans="1:6" ht="16.5" thickBot="1">
      <c r="A111" s="48"/>
      <c r="B111" s="74" t="s">
        <v>154</v>
      </c>
      <c r="C111" s="75"/>
      <c r="D111" s="76"/>
      <c r="E111" s="14">
        <v>55.1</v>
      </c>
      <c r="F111" s="14"/>
    </row>
    <row r="112" spans="1:6" ht="16.5" thickBot="1">
      <c r="A112" s="48"/>
      <c r="B112" s="74" t="s">
        <v>155</v>
      </c>
      <c r="C112" s="75"/>
      <c r="D112" s="76"/>
      <c r="E112" s="14">
        <v>39.83</v>
      </c>
      <c r="F112" s="14"/>
    </row>
    <row r="113" spans="1:6" ht="16.5" thickBot="1">
      <c r="A113" s="48"/>
      <c r="B113" s="74" t="s">
        <v>156</v>
      </c>
      <c r="C113" s="75"/>
      <c r="D113" s="76"/>
      <c r="E113" s="14">
        <v>793.64</v>
      </c>
      <c r="F113" s="14"/>
    </row>
    <row r="114" spans="1:6" ht="16.5" thickBot="1">
      <c r="A114" s="48"/>
      <c r="B114" s="74" t="s">
        <v>157</v>
      </c>
      <c r="C114" s="75"/>
      <c r="D114" s="76"/>
      <c r="E114" s="14">
        <v>961.02</v>
      </c>
      <c r="F114" s="14"/>
    </row>
    <row r="115" spans="1:6" ht="16.5" thickBot="1">
      <c r="A115" s="48" t="s">
        <v>71</v>
      </c>
      <c r="B115" s="74" t="s">
        <v>72</v>
      </c>
      <c r="C115" s="75"/>
      <c r="D115" s="76"/>
      <c r="E115" s="14"/>
      <c r="F115" s="14"/>
    </row>
    <row r="116" spans="1:6" ht="16.5" thickBot="1">
      <c r="A116" s="48"/>
      <c r="B116" s="74" t="s">
        <v>158</v>
      </c>
      <c r="C116" s="75"/>
      <c r="D116" s="76"/>
      <c r="E116" s="14">
        <v>25.73</v>
      </c>
      <c r="F116" s="14"/>
    </row>
    <row r="117" spans="1:6" ht="16.5" thickBot="1">
      <c r="A117" s="7"/>
      <c r="B117" s="74" t="s">
        <v>159</v>
      </c>
      <c r="C117" s="75"/>
      <c r="D117" s="76"/>
      <c r="E117" s="14">
        <v>556.53</v>
      </c>
      <c r="F117" s="14"/>
    </row>
    <row r="118" spans="1:6" ht="16.5" thickBot="1">
      <c r="A118" s="48"/>
      <c r="B118" s="74" t="s">
        <v>160</v>
      </c>
      <c r="C118" s="75"/>
      <c r="D118" s="76"/>
      <c r="E118" s="14">
        <v>275.47000000000003</v>
      </c>
      <c r="F118" s="14"/>
    </row>
    <row r="119" spans="1:6" ht="16.5" thickBot="1">
      <c r="A119" s="48"/>
      <c r="B119" s="74" t="s">
        <v>161</v>
      </c>
      <c r="C119" s="75"/>
      <c r="D119" s="76"/>
      <c r="E119" s="14">
        <v>57.89</v>
      </c>
      <c r="F119" s="14"/>
    </row>
    <row r="120" spans="1:6" ht="16.5" thickBot="1">
      <c r="A120" s="48"/>
      <c r="B120" s="74" t="s">
        <v>162</v>
      </c>
      <c r="C120" s="75"/>
      <c r="D120" s="76"/>
      <c r="E120" s="14">
        <v>59.85</v>
      </c>
      <c r="F120" s="14"/>
    </row>
    <row r="121" spans="1:6" ht="16.5" thickBot="1">
      <c r="A121" s="48"/>
      <c r="B121" s="74" t="s">
        <v>163</v>
      </c>
      <c r="C121" s="75"/>
      <c r="D121" s="76"/>
      <c r="E121" s="14">
        <f>160+268.39</f>
        <v>428.39</v>
      </c>
      <c r="F121" s="14"/>
    </row>
    <row r="122" spans="1:6" ht="16.5" thickBot="1">
      <c r="A122" s="48"/>
      <c r="B122" s="74" t="s">
        <v>164</v>
      </c>
      <c r="C122" s="75"/>
      <c r="D122" s="76"/>
      <c r="E122" s="14">
        <v>46.98</v>
      </c>
      <c r="F122" s="14"/>
    </row>
    <row r="123" spans="1:6" ht="16.5" thickBot="1">
      <c r="A123" s="48"/>
      <c r="B123" s="74" t="s">
        <v>165</v>
      </c>
      <c r="C123" s="75"/>
      <c r="D123" s="76"/>
      <c r="E123" s="14">
        <v>27.13</v>
      </c>
      <c r="F123" s="14"/>
    </row>
    <row r="124" spans="1:6" ht="16.5" thickBot="1">
      <c r="A124" s="7"/>
      <c r="B124" s="74" t="s">
        <v>166</v>
      </c>
      <c r="C124" s="75"/>
      <c r="D124" s="76"/>
      <c r="E124" s="14">
        <v>10.42</v>
      </c>
      <c r="F124" s="14"/>
    </row>
    <row r="125" spans="1:6" ht="16.5" thickBot="1">
      <c r="A125" s="48"/>
      <c r="B125" s="74" t="s">
        <v>167</v>
      </c>
      <c r="C125" s="75"/>
      <c r="D125" s="76"/>
      <c r="E125" s="14">
        <v>21.19</v>
      </c>
      <c r="F125" s="14"/>
    </row>
    <row r="126" spans="1:6" ht="16.5" thickBot="1">
      <c r="A126" s="48"/>
      <c r="B126" s="74" t="s">
        <v>168</v>
      </c>
      <c r="C126" s="75"/>
      <c r="D126" s="76"/>
      <c r="E126" s="14">
        <v>796.61</v>
      </c>
      <c r="F126" s="14"/>
    </row>
    <row r="127" spans="1:6" ht="16.5" thickBot="1">
      <c r="A127" s="48"/>
      <c r="B127" s="74" t="s">
        <v>169</v>
      </c>
      <c r="C127" s="75"/>
      <c r="D127" s="76"/>
      <c r="E127" s="14">
        <v>515.25</v>
      </c>
      <c r="F127" s="14"/>
    </row>
    <row r="128" spans="1:6" ht="16.5" thickBot="1">
      <c r="A128" s="7"/>
      <c r="B128" s="74" t="s">
        <v>170</v>
      </c>
      <c r="C128" s="75"/>
      <c r="D128" s="76"/>
      <c r="E128" s="14">
        <v>337.49</v>
      </c>
      <c r="F128" s="14"/>
    </row>
    <row r="129" spans="1:6" ht="16.5" thickBot="1">
      <c r="A129" s="48"/>
      <c r="B129" s="74" t="s">
        <v>171</v>
      </c>
      <c r="C129" s="75"/>
      <c r="D129" s="76"/>
      <c r="E129" s="14">
        <v>117.46</v>
      </c>
      <c r="F129" s="14"/>
    </row>
    <row r="130" spans="1:6" ht="16.5" thickBot="1">
      <c r="A130" s="48"/>
      <c r="B130" s="74" t="s">
        <v>172</v>
      </c>
      <c r="C130" s="75"/>
      <c r="D130" s="76"/>
      <c r="E130" s="14">
        <v>67.12</v>
      </c>
      <c r="F130" s="14"/>
    </row>
    <row r="131" spans="1:6" ht="16.5" thickBot="1">
      <c r="A131" s="48"/>
      <c r="B131" s="74" t="s">
        <v>173</v>
      </c>
      <c r="C131" s="75"/>
      <c r="D131" s="76"/>
      <c r="E131" s="14">
        <v>46.41</v>
      </c>
      <c r="F131" s="14"/>
    </row>
    <row r="132" spans="1:6" ht="16.5" thickBot="1">
      <c r="A132" s="48"/>
      <c r="B132" s="74" t="s">
        <v>174</v>
      </c>
      <c r="C132" s="75"/>
      <c r="D132" s="76"/>
      <c r="E132" s="14">
        <v>5087.96</v>
      </c>
      <c r="F132" s="14"/>
    </row>
    <row r="133" spans="1:6" ht="16.5" thickBot="1">
      <c r="A133" s="48"/>
      <c r="B133" s="74" t="s">
        <v>175</v>
      </c>
      <c r="C133" s="75"/>
      <c r="D133" s="76"/>
      <c r="E133" s="14">
        <f>1138.22+268.4</f>
        <v>1406.62</v>
      </c>
      <c r="F133" s="14"/>
    </row>
    <row r="134" spans="1:6" ht="16.5" thickBot="1">
      <c r="A134" s="48"/>
      <c r="B134" s="74" t="s">
        <v>176</v>
      </c>
      <c r="C134" s="75"/>
      <c r="D134" s="76"/>
      <c r="E134" s="14">
        <v>130.51</v>
      </c>
      <c r="F134" s="14"/>
    </row>
    <row r="135" spans="1:6" ht="16.5" thickBot="1">
      <c r="A135" s="48"/>
      <c r="B135" s="74" t="s">
        <v>177</v>
      </c>
      <c r="C135" s="75"/>
      <c r="D135" s="76"/>
      <c r="E135" s="14">
        <v>119.32</v>
      </c>
      <c r="F135" s="14"/>
    </row>
    <row r="136" spans="1:6" ht="16.5" thickBot="1">
      <c r="A136" s="48"/>
      <c r="B136" s="74" t="s">
        <v>178</v>
      </c>
      <c r="C136" s="75"/>
      <c r="D136" s="76"/>
      <c r="E136" s="14">
        <f>1096.27+268.39</f>
        <v>1364.6599999999999</v>
      </c>
      <c r="F136" s="14"/>
    </row>
    <row r="137" spans="1:6" ht="16.5" thickBot="1">
      <c r="A137" s="48"/>
      <c r="B137" s="74" t="s">
        <v>109</v>
      </c>
      <c r="C137" s="75"/>
      <c r="D137" s="76"/>
      <c r="E137" s="14">
        <v>59.66</v>
      </c>
      <c r="F137" s="14"/>
    </row>
    <row r="138" spans="1:6" ht="16.5" thickBot="1">
      <c r="A138" s="48"/>
      <c r="B138" s="74" t="s">
        <v>179</v>
      </c>
      <c r="C138" s="75"/>
      <c r="D138" s="76"/>
      <c r="E138" s="14">
        <v>50.03</v>
      </c>
      <c r="F138" s="14"/>
    </row>
    <row r="139" spans="1:6" ht="16.5" thickBot="1">
      <c r="A139" s="48"/>
      <c r="B139" s="74" t="s">
        <v>180</v>
      </c>
      <c r="C139" s="75"/>
      <c r="D139" s="76"/>
      <c r="E139" s="14">
        <v>324.98</v>
      </c>
      <c r="F139" s="14"/>
    </row>
    <row r="140" spans="1:6" ht="16.5" thickBot="1">
      <c r="A140" s="48"/>
      <c r="B140" s="74" t="s">
        <v>181</v>
      </c>
      <c r="C140" s="75"/>
      <c r="D140" s="76"/>
      <c r="E140" s="14">
        <v>60.41</v>
      </c>
      <c r="F140" s="14"/>
    </row>
    <row r="141" spans="1:6" ht="16.5" thickBot="1">
      <c r="A141" s="7"/>
      <c r="B141" s="74" t="s">
        <v>167</v>
      </c>
      <c r="C141" s="75"/>
      <c r="D141" s="76"/>
      <c r="E141" s="12">
        <v>42.37</v>
      </c>
      <c r="F141" s="12"/>
    </row>
    <row r="142" spans="1:6" ht="16.5" thickBot="1">
      <c r="A142" s="23"/>
      <c r="B142" s="74" t="s">
        <v>182</v>
      </c>
      <c r="C142" s="75"/>
      <c r="D142" s="76"/>
      <c r="E142" s="14">
        <v>26.75</v>
      </c>
      <c r="F142" s="14"/>
    </row>
    <row r="143" spans="1:6" ht="16.5" thickBot="1">
      <c r="A143" s="23"/>
      <c r="B143" s="74" t="s">
        <v>183</v>
      </c>
      <c r="C143" s="75"/>
      <c r="D143" s="76"/>
      <c r="E143" s="14">
        <v>58.01</v>
      </c>
      <c r="F143" s="14"/>
    </row>
    <row r="144" spans="1:6" ht="16.5" thickBot="1">
      <c r="A144" s="13"/>
      <c r="B144" s="74" t="s">
        <v>184</v>
      </c>
      <c r="C144" s="75"/>
      <c r="D144" s="76"/>
      <c r="E144" s="12">
        <v>659.07</v>
      </c>
      <c r="F144" s="12"/>
    </row>
    <row r="145" spans="1:6" ht="16.5" thickBot="1">
      <c r="A145" s="23"/>
      <c r="B145" s="74" t="s">
        <v>185</v>
      </c>
      <c r="C145" s="75"/>
      <c r="D145" s="76"/>
      <c r="E145" s="14">
        <v>68.98</v>
      </c>
      <c r="F145" s="14"/>
    </row>
    <row r="146" spans="1:6" ht="16.5" thickBot="1">
      <c r="A146" s="23"/>
      <c r="B146" s="74" t="s">
        <v>186</v>
      </c>
      <c r="C146" s="75"/>
      <c r="D146" s="76"/>
      <c r="E146" s="14">
        <f>487.47+268.39</f>
        <v>755.86</v>
      </c>
      <c r="F146" s="14"/>
    </row>
    <row r="147" spans="1:6" ht="16.5" thickBot="1">
      <c r="A147" s="23"/>
      <c r="B147" s="74" t="s">
        <v>174</v>
      </c>
      <c r="C147" s="75"/>
      <c r="D147" s="76"/>
      <c r="E147" s="14">
        <v>5087.97</v>
      </c>
      <c r="F147" s="14"/>
    </row>
    <row r="148" spans="1:6" ht="16.5" thickBot="1">
      <c r="A148" s="23"/>
      <c r="B148" s="74" t="s">
        <v>187</v>
      </c>
      <c r="C148" s="75"/>
      <c r="D148" s="76"/>
      <c r="E148" s="14">
        <v>12903.1</v>
      </c>
      <c r="F148" s="14"/>
    </row>
    <row r="149" spans="1:6" ht="16.5" thickBot="1">
      <c r="A149" s="23"/>
      <c r="B149" s="74" t="s">
        <v>188</v>
      </c>
      <c r="C149" s="75"/>
      <c r="D149" s="76"/>
      <c r="E149" s="14">
        <v>112.24</v>
      </c>
      <c r="F149" s="14"/>
    </row>
    <row r="150" spans="1:6" ht="16.5" thickBot="1">
      <c r="A150" s="23"/>
      <c r="B150" s="74" t="s">
        <v>189</v>
      </c>
      <c r="C150" s="75"/>
      <c r="D150" s="76"/>
      <c r="E150" s="14">
        <v>241.63</v>
      </c>
      <c r="F150" s="14"/>
    </row>
    <row r="151" spans="1:6" ht="16.5" thickBot="1">
      <c r="A151" s="48"/>
      <c r="B151" s="74" t="s">
        <v>190</v>
      </c>
      <c r="C151" s="75"/>
      <c r="D151" s="76"/>
      <c r="E151" s="14">
        <f>1045.93+268.39</f>
        <v>1314.3200000000002</v>
      </c>
      <c r="F151" s="14"/>
    </row>
    <row r="152" spans="1:6" ht="16.5" thickBot="1">
      <c r="A152" s="23"/>
      <c r="B152" s="74" t="s">
        <v>191</v>
      </c>
      <c r="C152" s="75"/>
      <c r="D152" s="76"/>
      <c r="E152" s="14">
        <v>162.49</v>
      </c>
      <c r="F152" s="14"/>
    </row>
    <row r="153" spans="1:6" ht="16.5" thickBot="1">
      <c r="A153" s="23"/>
      <c r="B153" s="74" t="s">
        <v>110</v>
      </c>
      <c r="C153" s="75"/>
      <c r="D153" s="76"/>
      <c r="E153" s="14">
        <v>904.24</v>
      </c>
      <c r="F153" s="14"/>
    </row>
    <row r="154" spans="1:6" ht="16.5" thickBot="1">
      <c r="A154" s="23"/>
      <c r="B154" s="74" t="s">
        <v>192</v>
      </c>
      <c r="C154" s="75"/>
      <c r="D154" s="76"/>
      <c r="E154" s="14">
        <v>788.14</v>
      </c>
      <c r="F154" s="14"/>
    </row>
    <row r="155" spans="1:6" ht="16.5" thickBot="1">
      <c r="A155" s="23"/>
      <c r="B155" s="74" t="s">
        <v>190</v>
      </c>
      <c r="C155" s="75"/>
      <c r="D155" s="76"/>
      <c r="E155" s="14">
        <v>1045.93</v>
      </c>
      <c r="F155" s="14"/>
    </row>
    <row r="156" spans="1:6" ht="16.5" thickBot="1">
      <c r="A156" s="23"/>
      <c r="B156" s="74" t="s">
        <v>193</v>
      </c>
      <c r="C156" s="75"/>
      <c r="D156" s="76"/>
      <c r="E156" s="14">
        <v>3389.4</v>
      </c>
      <c r="F156" s="14"/>
    </row>
    <row r="157" spans="1:6" ht="16.5" thickBot="1">
      <c r="A157" s="48" t="s">
        <v>73</v>
      </c>
      <c r="B157" s="74" t="s">
        <v>194</v>
      </c>
      <c r="C157" s="75"/>
      <c r="D157" s="76"/>
      <c r="E157" s="14">
        <v>2575.5500000000002</v>
      </c>
      <c r="F157" s="14"/>
    </row>
    <row r="158" spans="1:6" ht="16.5" thickBot="1">
      <c r="A158" s="23" t="s">
        <v>74</v>
      </c>
      <c r="B158" s="74" t="s">
        <v>195</v>
      </c>
      <c r="C158" s="75"/>
      <c r="D158" s="49"/>
      <c r="E158" s="14">
        <v>1413.1</v>
      </c>
      <c r="F158" s="14"/>
    </row>
    <row r="159" spans="1:6" ht="16.5" thickBot="1">
      <c r="A159" s="23" t="s">
        <v>75</v>
      </c>
      <c r="B159" s="74" t="s">
        <v>76</v>
      </c>
      <c r="C159" s="75"/>
      <c r="D159" s="49"/>
      <c r="E159" s="14"/>
      <c r="F159" s="14"/>
    </row>
    <row r="160" spans="1:6" ht="16.5" thickBot="1">
      <c r="A160" s="7"/>
      <c r="B160" s="74" t="s">
        <v>196</v>
      </c>
      <c r="C160" s="75"/>
      <c r="D160" s="76"/>
      <c r="E160" s="14">
        <v>471.86</v>
      </c>
      <c r="F160" s="14"/>
    </row>
    <row r="161" spans="1:6" ht="16.5" thickBot="1">
      <c r="A161" s="7"/>
      <c r="B161" s="74" t="s">
        <v>197</v>
      </c>
      <c r="C161" s="75"/>
      <c r="D161" s="44"/>
      <c r="E161" s="12"/>
      <c r="F161" s="14"/>
    </row>
    <row r="162" spans="1:6" ht="16.5" thickBot="1">
      <c r="A162" s="67"/>
      <c r="B162" s="74" t="s">
        <v>198</v>
      </c>
      <c r="C162" s="75"/>
      <c r="D162" s="76"/>
      <c r="E162" s="14">
        <v>6406.78</v>
      </c>
      <c r="F162" s="14"/>
    </row>
    <row r="163" spans="1:6" ht="16.5" thickBot="1">
      <c r="A163" s="102"/>
      <c r="B163" s="89" t="s">
        <v>199</v>
      </c>
      <c r="C163" s="90"/>
      <c r="D163" s="92"/>
      <c r="E163" s="14">
        <f>7861.16/1.18</f>
        <v>6662</v>
      </c>
      <c r="F163" s="14"/>
    </row>
    <row r="164" spans="1:6" ht="16.5" hidden="1" thickBot="1">
      <c r="A164" s="106"/>
      <c r="B164" s="99" t="s">
        <v>200</v>
      </c>
      <c r="C164" s="100"/>
      <c r="D164" s="101"/>
      <c r="E164" s="63">
        <v>206.45</v>
      </c>
      <c r="F164" s="104"/>
    </row>
    <row r="165" spans="1:6" ht="16.5" hidden="1" thickBot="1">
      <c r="A165" s="106"/>
      <c r="B165" s="99" t="s">
        <v>201</v>
      </c>
      <c r="C165" s="100"/>
      <c r="D165" s="101"/>
      <c r="E165" s="63">
        <v>200.91</v>
      </c>
      <c r="F165" s="107"/>
    </row>
    <row r="166" spans="1:6" ht="16.5" hidden="1" thickBot="1">
      <c r="A166" s="106"/>
      <c r="B166" s="99" t="s">
        <v>202</v>
      </c>
      <c r="C166" s="100"/>
      <c r="D166" s="101"/>
      <c r="E166" s="63">
        <v>128.13999999999999</v>
      </c>
      <c r="F166" s="107"/>
    </row>
    <row r="167" spans="1:6" ht="16.5" hidden="1" thickBot="1">
      <c r="A167" s="106"/>
      <c r="B167" s="99" t="s">
        <v>203</v>
      </c>
      <c r="C167" s="100"/>
      <c r="D167" s="101"/>
      <c r="E167" s="63">
        <v>183.11</v>
      </c>
      <c r="F167" s="107"/>
    </row>
    <row r="168" spans="1:6" ht="16.5" hidden="1" thickBot="1">
      <c r="A168" s="103"/>
      <c r="B168" s="99" t="s">
        <v>204</v>
      </c>
      <c r="C168" s="100"/>
      <c r="D168" s="101"/>
      <c r="E168" s="63">
        <v>444.91</v>
      </c>
      <c r="F168" s="105"/>
    </row>
    <row r="169" spans="1:6" ht="16.5" thickBot="1">
      <c r="A169" s="7"/>
      <c r="B169" s="89" t="s">
        <v>205</v>
      </c>
      <c r="C169" s="90"/>
      <c r="D169" s="92"/>
      <c r="E169" s="14">
        <f>7499.29/1.18</f>
        <v>6355.3305084745762</v>
      </c>
      <c r="F169" s="14"/>
    </row>
    <row r="170" spans="1:6" ht="16.5" hidden="1" thickBot="1">
      <c r="A170" s="102"/>
      <c r="B170" s="99" t="s">
        <v>206</v>
      </c>
      <c r="C170" s="100"/>
      <c r="D170" s="101"/>
      <c r="E170" s="63">
        <v>728.82</v>
      </c>
      <c r="F170" s="104"/>
    </row>
    <row r="171" spans="1:6" ht="16.5" hidden="1" thickBot="1">
      <c r="A171" s="106"/>
      <c r="B171" s="99" t="s">
        <v>207</v>
      </c>
      <c r="C171" s="100"/>
      <c r="D171" s="101"/>
      <c r="E171" s="63">
        <v>605.09</v>
      </c>
      <c r="F171" s="107"/>
    </row>
    <row r="172" spans="1:6" ht="16.5" hidden="1" thickBot="1">
      <c r="A172" s="106"/>
      <c r="B172" s="99" t="s">
        <v>208</v>
      </c>
      <c r="C172" s="100"/>
      <c r="D172" s="101"/>
      <c r="E172" s="63">
        <v>2085.17</v>
      </c>
      <c r="F172" s="107"/>
    </row>
    <row r="173" spans="1:6" ht="16.5" hidden="1" thickBot="1">
      <c r="A173" s="106"/>
      <c r="B173" s="99" t="s">
        <v>209</v>
      </c>
      <c r="C173" s="100"/>
      <c r="D173" s="101"/>
      <c r="E173" s="63">
        <v>3872.1</v>
      </c>
      <c r="F173" s="107"/>
    </row>
    <row r="174" spans="1:6" ht="16.5" hidden="1" thickBot="1">
      <c r="A174" s="106"/>
      <c r="B174" s="99" t="s">
        <v>210</v>
      </c>
      <c r="C174" s="100"/>
      <c r="D174" s="101"/>
      <c r="E174" s="63">
        <v>1429</v>
      </c>
      <c r="F174" s="107"/>
    </row>
    <row r="175" spans="1:6" ht="16.5" hidden="1" thickBot="1">
      <c r="A175" s="106"/>
      <c r="B175" s="99" t="s">
        <v>198</v>
      </c>
      <c r="C175" s="100"/>
      <c r="D175" s="101"/>
      <c r="E175" s="63">
        <v>6161.02</v>
      </c>
      <c r="F175" s="107"/>
    </row>
    <row r="176" spans="1:6" ht="16.5" hidden="1" thickBot="1">
      <c r="A176" s="106"/>
      <c r="B176" s="99" t="s">
        <v>211</v>
      </c>
      <c r="C176" s="100"/>
      <c r="D176" s="101"/>
      <c r="E176" s="63">
        <v>1683.01</v>
      </c>
      <c r="F176" s="107"/>
    </row>
    <row r="177" spans="1:6" ht="16.5" hidden="1" thickBot="1">
      <c r="A177" s="106"/>
      <c r="B177" s="99" t="s">
        <v>212</v>
      </c>
      <c r="C177" s="100"/>
      <c r="D177" s="101"/>
      <c r="E177" s="63">
        <v>630.16999999999996</v>
      </c>
      <c r="F177" s="107"/>
    </row>
    <row r="178" spans="1:6" ht="16.5" hidden="1" thickBot="1">
      <c r="A178" s="106"/>
      <c r="B178" s="99" t="s">
        <v>213</v>
      </c>
      <c r="C178" s="100"/>
      <c r="D178" s="101"/>
      <c r="E178" s="63">
        <v>359.9</v>
      </c>
      <c r="F178" s="107"/>
    </row>
    <row r="179" spans="1:6" ht="16.5" hidden="1" thickBot="1">
      <c r="A179" s="106"/>
      <c r="B179" s="99" t="s">
        <v>214</v>
      </c>
      <c r="C179" s="100"/>
      <c r="D179" s="101"/>
      <c r="E179" s="63">
        <v>3198.28</v>
      </c>
      <c r="F179" s="107"/>
    </row>
    <row r="180" spans="1:6" ht="16.5" hidden="1" thickBot="1">
      <c r="A180" s="106"/>
      <c r="B180" s="99" t="s">
        <v>215</v>
      </c>
      <c r="C180" s="100"/>
      <c r="D180" s="101"/>
      <c r="E180" s="63">
        <v>6043.4</v>
      </c>
      <c r="F180" s="107"/>
    </row>
    <row r="181" spans="1:6" ht="16.5" hidden="1" thickBot="1">
      <c r="A181" s="106"/>
      <c r="B181" s="99" t="s">
        <v>216</v>
      </c>
      <c r="C181" s="100"/>
      <c r="D181" s="101"/>
      <c r="E181" s="63">
        <v>633.47</v>
      </c>
      <c r="F181" s="107"/>
    </row>
    <row r="182" spans="1:6" ht="16.5" hidden="1" thickBot="1">
      <c r="A182" s="106"/>
      <c r="B182" s="99" t="s">
        <v>217</v>
      </c>
      <c r="C182" s="100"/>
      <c r="D182" s="101"/>
      <c r="E182" s="63">
        <v>8345.85</v>
      </c>
      <c r="F182" s="107"/>
    </row>
    <row r="183" spans="1:6" ht="16.5" hidden="1" thickBot="1">
      <c r="A183" s="103"/>
      <c r="B183" s="99" t="s">
        <v>218</v>
      </c>
      <c r="C183" s="100"/>
      <c r="D183" s="101"/>
      <c r="E183" s="63">
        <v>2566.91</v>
      </c>
      <c r="F183" s="105"/>
    </row>
    <row r="184" spans="1:6" ht="16.5" thickBot="1">
      <c r="A184" s="23"/>
      <c r="B184" s="89" t="s">
        <v>219</v>
      </c>
      <c r="C184" s="90"/>
      <c r="D184" s="92"/>
      <c r="E184" s="14">
        <f>30000/1.18</f>
        <v>25423.728813559323</v>
      </c>
      <c r="F184" s="14"/>
    </row>
    <row r="185" spans="1:6" ht="16.5" thickBot="1">
      <c r="A185" s="23"/>
      <c r="B185" s="89" t="s">
        <v>220</v>
      </c>
      <c r="C185" s="90"/>
      <c r="D185" s="92"/>
      <c r="E185" s="14">
        <f>120556.59/1.18</f>
        <v>102166.60169491525</v>
      </c>
      <c r="F185" s="14"/>
    </row>
    <row r="186" spans="1:6" ht="16.5" thickBot="1">
      <c r="A186" s="23"/>
      <c r="B186" s="89" t="s">
        <v>221</v>
      </c>
      <c r="C186" s="90"/>
      <c r="D186" s="92"/>
      <c r="E186" s="14">
        <f>12432.6/1.18</f>
        <v>10536.101694915254</v>
      </c>
      <c r="F186" s="14"/>
    </row>
    <row r="187" spans="1:6" ht="16.5" thickBot="1">
      <c r="A187" s="102"/>
      <c r="B187" s="89" t="s">
        <v>222</v>
      </c>
      <c r="C187" s="90"/>
      <c r="D187" s="92"/>
      <c r="E187" s="14">
        <f>800/1.18</f>
        <v>677.96610169491532</v>
      </c>
      <c r="F187" s="104"/>
    </row>
    <row r="188" spans="1:6" ht="16.5" hidden="1" thickBot="1">
      <c r="A188" s="103"/>
      <c r="B188" s="93" t="s">
        <v>223</v>
      </c>
      <c r="C188" s="94"/>
      <c r="D188" s="95"/>
      <c r="E188" s="63">
        <v>41.26</v>
      </c>
      <c r="F188" s="105"/>
    </row>
    <row r="189" spans="1:6" ht="16.5" thickBot="1">
      <c r="A189" s="47"/>
      <c r="B189" s="89" t="s">
        <v>224</v>
      </c>
      <c r="C189" s="90"/>
      <c r="D189" s="92"/>
      <c r="E189" s="14">
        <f>4598/1.18</f>
        <v>3896.6101694915255</v>
      </c>
      <c r="F189" s="22"/>
    </row>
    <row r="190" spans="1:6" ht="16.5" thickBot="1">
      <c r="A190" s="47"/>
      <c r="B190" s="89" t="s">
        <v>222</v>
      </c>
      <c r="C190" s="90"/>
      <c r="D190" s="92"/>
      <c r="E190" s="14">
        <f>800/1.18</f>
        <v>677.96610169491532</v>
      </c>
      <c r="F190" s="68"/>
    </row>
    <row r="191" spans="1:6" ht="16.5" thickBot="1">
      <c r="A191" s="47"/>
      <c r="B191" s="89" t="s">
        <v>220</v>
      </c>
      <c r="C191" s="90"/>
      <c r="D191" s="92"/>
      <c r="E191" s="14">
        <f>120556.59/1.18</f>
        <v>102166.60169491525</v>
      </c>
      <c r="F191" s="22"/>
    </row>
    <row r="192" spans="1:6" ht="16.5" thickBot="1">
      <c r="A192" s="47"/>
      <c r="B192" s="89" t="s">
        <v>199</v>
      </c>
      <c r="C192" s="90"/>
      <c r="D192" s="92"/>
      <c r="E192" s="14">
        <f>7861.16/1.18</f>
        <v>6662</v>
      </c>
      <c r="F192" s="14"/>
    </row>
    <row r="193" spans="1:6" ht="16.5" hidden="1" thickBot="1">
      <c r="A193" s="47"/>
      <c r="B193" s="99" t="s">
        <v>200</v>
      </c>
      <c r="C193" s="100"/>
      <c r="D193" s="101"/>
      <c r="E193" s="63">
        <v>206.45</v>
      </c>
      <c r="F193" s="14"/>
    </row>
    <row r="194" spans="1:6" ht="16.5" hidden="1" thickBot="1">
      <c r="A194" s="47"/>
      <c r="B194" s="99" t="s">
        <v>201</v>
      </c>
      <c r="C194" s="100"/>
      <c r="D194" s="101"/>
      <c r="E194" s="63">
        <v>200.91</v>
      </c>
      <c r="F194" s="14"/>
    </row>
    <row r="195" spans="1:6" ht="16.5" hidden="1" thickBot="1">
      <c r="A195" s="47"/>
      <c r="B195" s="99" t="s">
        <v>202</v>
      </c>
      <c r="C195" s="100"/>
      <c r="D195" s="101"/>
      <c r="E195" s="63">
        <v>128.13999999999999</v>
      </c>
      <c r="F195" s="14"/>
    </row>
    <row r="196" spans="1:6" ht="16.5" hidden="1" thickBot="1">
      <c r="A196" s="47"/>
      <c r="B196" s="99" t="s">
        <v>203</v>
      </c>
      <c r="C196" s="100"/>
      <c r="D196" s="101"/>
      <c r="E196" s="63">
        <v>183.11</v>
      </c>
      <c r="F196" s="14"/>
    </row>
    <row r="197" spans="1:6" ht="16.5" hidden="1" thickBot="1">
      <c r="A197" s="47"/>
      <c r="B197" s="99" t="s">
        <v>204</v>
      </c>
      <c r="C197" s="100"/>
      <c r="D197" s="101"/>
      <c r="E197" s="63">
        <v>444.91</v>
      </c>
      <c r="F197" s="14"/>
    </row>
    <row r="198" spans="1:6" ht="16.5" thickBot="1">
      <c r="A198" s="47"/>
      <c r="B198" s="89" t="s">
        <v>205</v>
      </c>
      <c r="C198" s="90"/>
      <c r="D198" s="92"/>
      <c r="E198" s="14">
        <f>7499.29/1.18</f>
        <v>6355.3305084745762</v>
      </c>
      <c r="F198" s="14"/>
    </row>
    <row r="199" spans="1:6" ht="16.5" hidden="1" thickBot="1">
      <c r="A199" s="47"/>
      <c r="B199" s="99" t="s">
        <v>206</v>
      </c>
      <c r="C199" s="100"/>
      <c r="D199" s="101"/>
      <c r="E199" s="63">
        <v>728.82</v>
      </c>
      <c r="F199" s="14"/>
    </row>
    <row r="200" spans="1:6" ht="16.5" hidden="1" thickBot="1">
      <c r="A200" s="47"/>
      <c r="B200" s="99" t="s">
        <v>207</v>
      </c>
      <c r="C200" s="100"/>
      <c r="D200" s="101"/>
      <c r="E200" s="63">
        <v>605.09</v>
      </c>
      <c r="F200" s="14"/>
    </row>
    <row r="201" spans="1:6" ht="16.5" hidden="1" thickBot="1">
      <c r="A201" s="47"/>
      <c r="B201" s="99" t="s">
        <v>208</v>
      </c>
      <c r="C201" s="100"/>
      <c r="D201" s="101"/>
      <c r="E201" s="63">
        <v>2085.17</v>
      </c>
      <c r="F201" s="14"/>
    </row>
    <row r="202" spans="1:6" ht="16.5" hidden="1" thickBot="1">
      <c r="A202" s="47"/>
      <c r="B202" s="99" t="s">
        <v>209</v>
      </c>
      <c r="C202" s="100"/>
      <c r="D202" s="101"/>
      <c r="E202" s="63">
        <v>3872.1</v>
      </c>
      <c r="F202" s="14"/>
    </row>
    <row r="203" spans="1:6" ht="16.5" hidden="1" thickBot="1">
      <c r="A203" s="47"/>
      <c r="B203" s="99" t="s">
        <v>210</v>
      </c>
      <c r="C203" s="100"/>
      <c r="D203" s="101"/>
      <c r="E203" s="63">
        <v>1429</v>
      </c>
      <c r="F203" s="14"/>
    </row>
    <row r="204" spans="1:6" ht="16.5" hidden="1" thickBot="1">
      <c r="A204" s="47"/>
      <c r="B204" s="99" t="s">
        <v>198</v>
      </c>
      <c r="C204" s="100"/>
      <c r="D204" s="101"/>
      <c r="E204" s="63">
        <v>6161.02</v>
      </c>
      <c r="F204" s="14"/>
    </row>
    <row r="205" spans="1:6" ht="16.5" hidden="1" thickBot="1">
      <c r="A205" s="47"/>
      <c r="B205" s="99" t="s">
        <v>211</v>
      </c>
      <c r="C205" s="100"/>
      <c r="D205" s="101"/>
      <c r="E205" s="63">
        <v>1683.01</v>
      </c>
      <c r="F205" s="14"/>
    </row>
    <row r="206" spans="1:6" ht="16.5" hidden="1" thickBot="1">
      <c r="A206" s="47"/>
      <c r="B206" s="99" t="s">
        <v>212</v>
      </c>
      <c r="C206" s="100"/>
      <c r="D206" s="101"/>
      <c r="E206" s="63">
        <v>630.16999999999996</v>
      </c>
      <c r="F206" s="14"/>
    </row>
    <row r="207" spans="1:6" ht="16.5" hidden="1" thickBot="1">
      <c r="A207" s="47"/>
      <c r="B207" s="99" t="s">
        <v>213</v>
      </c>
      <c r="C207" s="100"/>
      <c r="D207" s="101"/>
      <c r="E207" s="63">
        <v>359.9</v>
      </c>
      <c r="F207" s="14"/>
    </row>
    <row r="208" spans="1:6" ht="16.5" hidden="1" thickBot="1">
      <c r="A208" s="47"/>
      <c r="B208" s="99" t="s">
        <v>214</v>
      </c>
      <c r="C208" s="100"/>
      <c r="D208" s="101"/>
      <c r="E208" s="63">
        <v>3198.28</v>
      </c>
      <c r="F208" s="14"/>
    </row>
    <row r="209" spans="1:6" ht="16.5" hidden="1" thickBot="1">
      <c r="A209" s="47"/>
      <c r="B209" s="99" t="s">
        <v>215</v>
      </c>
      <c r="C209" s="100"/>
      <c r="D209" s="101"/>
      <c r="E209" s="63">
        <v>6043.4</v>
      </c>
      <c r="F209" s="14"/>
    </row>
    <row r="210" spans="1:6" ht="16.5" hidden="1" thickBot="1">
      <c r="A210" s="47"/>
      <c r="B210" s="99" t="s">
        <v>216</v>
      </c>
      <c r="C210" s="100"/>
      <c r="D210" s="101"/>
      <c r="E210" s="63">
        <v>633.47</v>
      </c>
      <c r="F210" s="14"/>
    </row>
    <row r="211" spans="1:6" ht="16.5" hidden="1" thickBot="1">
      <c r="A211" s="47"/>
      <c r="B211" s="99" t="s">
        <v>217</v>
      </c>
      <c r="C211" s="100"/>
      <c r="D211" s="101"/>
      <c r="E211" s="63">
        <v>8345.85</v>
      </c>
      <c r="F211" s="14"/>
    </row>
    <row r="212" spans="1:6" ht="16.5" hidden="1" thickBot="1">
      <c r="A212" s="47"/>
      <c r="B212" s="99" t="s">
        <v>218</v>
      </c>
      <c r="C212" s="100"/>
      <c r="D212" s="101"/>
      <c r="E212" s="63">
        <v>2566.91</v>
      </c>
      <c r="F212" s="14"/>
    </row>
    <row r="213" spans="1:6" ht="16.5" thickBot="1">
      <c r="A213" s="47"/>
      <c r="B213" s="89" t="s">
        <v>219</v>
      </c>
      <c r="C213" s="90"/>
      <c r="D213" s="92"/>
      <c r="E213" s="14">
        <f>30000/1.18</f>
        <v>25423.728813559323</v>
      </c>
      <c r="F213" s="14"/>
    </row>
    <row r="214" spans="1:6" ht="16.5" thickBot="1">
      <c r="A214" s="47"/>
      <c r="B214" s="89" t="s">
        <v>221</v>
      </c>
      <c r="C214" s="90"/>
      <c r="D214" s="92"/>
      <c r="E214" s="14">
        <f>12432.6/1.18</f>
        <v>10536.101694915254</v>
      </c>
      <c r="F214" s="14"/>
    </row>
    <row r="215" spans="1:6" ht="16.5" hidden="1" thickBot="1">
      <c r="A215" s="47"/>
      <c r="B215" s="93" t="s">
        <v>223</v>
      </c>
      <c r="C215" s="94"/>
      <c r="D215" s="95"/>
      <c r="E215" s="63">
        <v>41.26</v>
      </c>
      <c r="F215" s="14"/>
    </row>
    <row r="216" spans="1:6" ht="16.5" thickBot="1">
      <c r="A216" s="47"/>
      <c r="B216" s="89" t="s">
        <v>224</v>
      </c>
      <c r="C216" s="90"/>
      <c r="D216" s="92"/>
      <c r="E216" s="14">
        <f>4598/1.18</f>
        <v>3896.6101694915255</v>
      </c>
      <c r="F216" s="14"/>
    </row>
    <row r="217" spans="1:6" ht="16.5" thickBot="1">
      <c r="A217" s="7"/>
      <c r="B217" s="74" t="s">
        <v>77</v>
      </c>
      <c r="C217" s="75"/>
      <c r="D217" s="76"/>
      <c r="E217" s="14">
        <f>E66+E67+E69+E70+E71+E72+E73+E74+E75+E76+E77+E78+E79+E80+E81+E82+E83+E84+E85+E86+E87+E88+E89+E90+E91+E92+E93+E94+E95+E96+E97+E98+E99+E100+E101+E102+E103+E104+E105+E106+E107+E108+E109+E110+E111+E112+E113+E114+E116+E117+E118+E119+E120+E121+E122+E123+E124+E125+E126+E127+E128+E129+E130+E131+E132+E133+E134+E135+E136+E137+E138+E139+E140+E141+E142+E143+E144+E145+E146+E147+E148+E149+E150+E151+E152+E153+E154+E155+E156+E157+E158+E160+E162+E190+E191+E192+E198+E213+E214+E216</f>
        <v>266604.68353307102</v>
      </c>
      <c r="F217" s="22">
        <f>E217/12/23450.8</f>
        <v>0.94739015134192661</v>
      </c>
    </row>
    <row r="218" spans="1:6" ht="16.5" thickBot="1">
      <c r="A218" s="23"/>
      <c r="B218" s="96" t="s">
        <v>78</v>
      </c>
      <c r="C218" s="97"/>
      <c r="D218" s="98"/>
      <c r="E218" s="35">
        <f>E217+E63+E64</f>
        <v>989827.35353307112</v>
      </c>
      <c r="F218" s="35">
        <f>F217+F63+F64</f>
        <v>3.5173901442348487</v>
      </c>
    </row>
    <row r="219" spans="1:6" ht="16.5" thickBot="1">
      <c r="A219" s="54" t="s">
        <v>79</v>
      </c>
      <c r="B219" s="86" t="s">
        <v>80</v>
      </c>
      <c r="C219" s="87"/>
      <c r="D219" s="88"/>
      <c r="E219" s="55"/>
      <c r="F219" s="11"/>
    </row>
    <row r="220" spans="1:6" ht="16.5" thickBot="1">
      <c r="A220" s="48" t="s">
        <v>81</v>
      </c>
      <c r="B220" s="74" t="s">
        <v>82</v>
      </c>
      <c r="C220" s="75"/>
      <c r="D220" s="76"/>
      <c r="E220" s="14">
        <v>228036.17</v>
      </c>
      <c r="F220" s="22">
        <f>E220/12/23450.8</f>
        <v>0.81033543276419862</v>
      </c>
    </row>
    <row r="221" spans="1:6" ht="16.5" thickBot="1">
      <c r="A221" s="48" t="s">
        <v>83</v>
      </c>
      <c r="B221" s="89" t="s">
        <v>84</v>
      </c>
      <c r="C221" s="90"/>
      <c r="D221" s="91"/>
      <c r="E221" s="14">
        <v>7319.4</v>
      </c>
      <c r="F221" s="22">
        <f>E221/12/23450.8</f>
        <v>2.6009773653777268E-2</v>
      </c>
    </row>
    <row r="222" spans="1:6" ht="16.5" customHeight="1" thickBot="1">
      <c r="A222" s="48" t="s">
        <v>85</v>
      </c>
      <c r="B222" s="89" t="s">
        <v>86</v>
      </c>
      <c r="C222" s="90"/>
      <c r="D222" s="91"/>
      <c r="E222" s="14">
        <v>262900.34999999998</v>
      </c>
      <c r="F222" s="69">
        <f t="shared" ref="F222:F224" si="1">E222/12/23450.8</f>
        <v>0.93422665751275014</v>
      </c>
    </row>
    <row r="223" spans="1:6" ht="15.75" customHeight="1" thickBot="1">
      <c r="A223" s="48" t="s">
        <v>87</v>
      </c>
      <c r="B223" s="89" t="s">
        <v>88</v>
      </c>
      <c r="C223" s="90"/>
      <c r="D223" s="91"/>
      <c r="E223" s="14">
        <v>70429.14</v>
      </c>
      <c r="F223" s="69">
        <f t="shared" si="1"/>
        <v>0.25027269858597578</v>
      </c>
    </row>
    <row r="224" spans="1:6" ht="15.75" customHeight="1" thickBot="1">
      <c r="A224" s="48" t="s">
        <v>89</v>
      </c>
      <c r="B224" s="74" t="s">
        <v>90</v>
      </c>
      <c r="C224" s="75"/>
      <c r="D224" s="45"/>
      <c r="E224" s="22">
        <v>320313.49</v>
      </c>
      <c r="F224" s="69">
        <f t="shared" si="1"/>
        <v>1.1382464919462592</v>
      </c>
    </row>
    <row r="225" spans="1:6" ht="15.75" customHeight="1" thickBot="1">
      <c r="A225" s="23" t="s">
        <v>91</v>
      </c>
      <c r="B225" s="43" t="s">
        <v>92</v>
      </c>
      <c r="C225" s="44"/>
      <c r="D225" s="45"/>
      <c r="E225" s="22">
        <v>233121.26</v>
      </c>
      <c r="F225" s="69">
        <f>E225/12/23450.8</f>
        <v>0.8284054986041699</v>
      </c>
    </row>
    <row r="226" spans="1:6" ht="15.75" customHeight="1" thickBot="1">
      <c r="A226" s="48" t="s">
        <v>93</v>
      </c>
      <c r="B226" s="74" t="s">
        <v>94</v>
      </c>
      <c r="C226" s="75"/>
      <c r="D226" s="76"/>
      <c r="E226" s="56">
        <f>F226*12*23450.8</f>
        <v>551710.2412065242</v>
      </c>
      <c r="F226" s="22">
        <f>(F25+F218+F220+F221+F222+F223+F224+F225)*20%</f>
        <v>1.9605238812269523</v>
      </c>
    </row>
    <row r="227" spans="1:6" ht="15.75" customHeight="1" thickBot="1">
      <c r="A227" s="23"/>
      <c r="B227" s="77" t="s">
        <v>95</v>
      </c>
      <c r="C227" s="78"/>
      <c r="D227" s="79"/>
      <c r="E227" s="35">
        <f>SUM(E220:E226)</f>
        <v>1673830.0512065243</v>
      </c>
      <c r="F227" s="35">
        <f>SUM(F220:F226)</f>
        <v>5.9480204342940839</v>
      </c>
    </row>
    <row r="228" spans="1:6" ht="15.75" customHeight="1" thickBot="1">
      <c r="A228" s="23"/>
      <c r="B228" s="74" t="s">
        <v>96</v>
      </c>
      <c r="C228" s="75"/>
      <c r="D228" s="42"/>
      <c r="E228" s="22">
        <v>492747.49</v>
      </c>
      <c r="F228" s="22">
        <f>E228/12/23450.8</f>
        <v>1.7509974428733064</v>
      </c>
    </row>
    <row r="229" spans="1:6" ht="16.5" customHeight="1" thickBot="1">
      <c r="A229" s="36"/>
      <c r="B229" s="80" t="s">
        <v>97</v>
      </c>
      <c r="C229" s="81"/>
      <c r="D229" s="82"/>
      <c r="E229" s="27">
        <f>E25+E218+E227+E228</f>
        <v>3803008.9372391449</v>
      </c>
      <c r="F229" s="27">
        <f>F25+F218+F227+F228</f>
        <v>13.51414073023502</v>
      </c>
    </row>
    <row r="230" spans="1:6" ht="16.5" customHeight="1" thickBot="1">
      <c r="A230" s="70"/>
      <c r="B230" s="83" t="s">
        <v>98</v>
      </c>
      <c r="C230" s="84"/>
      <c r="D230" s="85"/>
      <c r="E230" s="51">
        <f>E229*1.18-E229</f>
        <v>684541.60870304611</v>
      </c>
      <c r="F230" s="51">
        <f>F229*1.18-F229</f>
        <v>2.4325453314423022</v>
      </c>
    </row>
    <row r="231" spans="1:6" ht="16.5" customHeight="1" thickBot="1">
      <c r="A231" s="71"/>
      <c r="B231" s="83" t="s">
        <v>99</v>
      </c>
      <c r="C231" s="84"/>
      <c r="D231" s="85"/>
      <c r="E231" s="72">
        <f>SUM(E229:E230)</f>
        <v>4487550.545942191</v>
      </c>
      <c r="F231" s="72">
        <f>SUM(F229:F230)</f>
        <v>15.946686061677322</v>
      </c>
    </row>
    <row r="232" spans="1:6">
      <c r="A232" s="37"/>
      <c r="B232" s="38"/>
      <c r="C232" s="38"/>
      <c r="D232" s="38"/>
      <c r="E232" s="39"/>
      <c r="F232" s="39"/>
    </row>
    <row r="234" spans="1:6" ht="18.75">
      <c r="A234" s="40"/>
      <c r="B234" s="73" t="s">
        <v>100</v>
      </c>
      <c r="C234" s="73"/>
      <c r="D234" s="73"/>
      <c r="E234" s="28" t="s">
        <v>101</v>
      </c>
    </row>
    <row r="235" spans="1:6" ht="18.75">
      <c r="A235" s="40"/>
      <c r="B235" s="29"/>
      <c r="C235" s="30"/>
      <c r="E235" s="28"/>
    </row>
    <row r="236" spans="1:6" ht="18.75">
      <c r="A236" s="41"/>
      <c r="B236" s="29" t="s">
        <v>102</v>
      </c>
      <c r="C236" s="30"/>
      <c r="E236" s="28" t="s">
        <v>103</v>
      </c>
    </row>
    <row r="237" spans="1:6" ht="15">
      <c r="B237" s="1"/>
      <c r="C237" s="1"/>
      <c r="D237" s="1"/>
    </row>
  </sheetData>
  <mergeCells count="238">
    <mergeCell ref="A7:B7"/>
    <mergeCell ref="A8:B8"/>
    <mergeCell ref="A9:B9"/>
    <mergeCell ref="A10:B10"/>
    <mergeCell ref="A1:F1"/>
    <mergeCell ref="A2:F2"/>
    <mergeCell ref="A3:F3"/>
    <mergeCell ref="A4:C4"/>
    <mergeCell ref="A5:B5"/>
    <mergeCell ref="B6:D6"/>
    <mergeCell ref="E6:F6"/>
    <mergeCell ref="B17:D17"/>
    <mergeCell ref="B18:D18"/>
    <mergeCell ref="B19:D19"/>
    <mergeCell ref="B20:D20"/>
    <mergeCell ref="B21:C21"/>
    <mergeCell ref="A22:A23"/>
    <mergeCell ref="A11:B11"/>
    <mergeCell ref="A13:C13"/>
    <mergeCell ref="B14:D14"/>
    <mergeCell ref="B15:D15"/>
    <mergeCell ref="B16:D16"/>
    <mergeCell ref="B28:D28"/>
    <mergeCell ref="B29:D29"/>
    <mergeCell ref="B30:D30"/>
    <mergeCell ref="B31:D31"/>
    <mergeCell ref="B32:D32"/>
    <mergeCell ref="B33:D33"/>
    <mergeCell ref="F22:F23"/>
    <mergeCell ref="B23:D23"/>
    <mergeCell ref="B24:D24"/>
    <mergeCell ref="B25:D25"/>
    <mergeCell ref="B26:D26"/>
    <mergeCell ref="B27:D27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52:D52"/>
    <mergeCell ref="B53:D53"/>
    <mergeCell ref="B54:D54"/>
    <mergeCell ref="B55:D55"/>
    <mergeCell ref="B56:D56"/>
    <mergeCell ref="B57:D57"/>
    <mergeCell ref="B46:D46"/>
    <mergeCell ref="B47:D47"/>
    <mergeCell ref="B48:D48"/>
    <mergeCell ref="B49:D49"/>
    <mergeCell ref="B50:D50"/>
    <mergeCell ref="B51:D51"/>
    <mergeCell ref="B64:D64"/>
    <mergeCell ref="B65:D65"/>
    <mergeCell ref="B66:D66"/>
    <mergeCell ref="B67:D67"/>
    <mergeCell ref="B68:D68"/>
    <mergeCell ref="B69:D69"/>
    <mergeCell ref="B58:D58"/>
    <mergeCell ref="B59:D59"/>
    <mergeCell ref="B60:D60"/>
    <mergeCell ref="B61:D61"/>
    <mergeCell ref="B62:D62"/>
    <mergeCell ref="B63:D63"/>
    <mergeCell ref="B76:D76"/>
    <mergeCell ref="B77:D77"/>
    <mergeCell ref="B78:D78"/>
    <mergeCell ref="B79:D79"/>
    <mergeCell ref="B80:D80"/>
    <mergeCell ref="B81:D81"/>
    <mergeCell ref="B70:D70"/>
    <mergeCell ref="B71:D71"/>
    <mergeCell ref="B72:D72"/>
    <mergeCell ref="B73:D73"/>
    <mergeCell ref="B74:D74"/>
    <mergeCell ref="B75:D75"/>
    <mergeCell ref="B88:D88"/>
    <mergeCell ref="B89:D89"/>
    <mergeCell ref="B90:D90"/>
    <mergeCell ref="B91:D91"/>
    <mergeCell ref="B92:D92"/>
    <mergeCell ref="B93:D93"/>
    <mergeCell ref="B82:D82"/>
    <mergeCell ref="B83:D83"/>
    <mergeCell ref="B84:D84"/>
    <mergeCell ref="B85:D85"/>
    <mergeCell ref="B86:D86"/>
    <mergeCell ref="B87:D87"/>
    <mergeCell ref="B100:D100"/>
    <mergeCell ref="B101:D101"/>
    <mergeCell ref="B102:D102"/>
    <mergeCell ref="B103:D103"/>
    <mergeCell ref="B104:D104"/>
    <mergeCell ref="B105:D105"/>
    <mergeCell ref="B94:D94"/>
    <mergeCell ref="B95:D95"/>
    <mergeCell ref="B96:D96"/>
    <mergeCell ref="B97:D97"/>
    <mergeCell ref="B98:D98"/>
    <mergeCell ref="B99:D99"/>
    <mergeCell ref="B112:D112"/>
    <mergeCell ref="B113:D113"/>
    <mergeCell ref="B114:D114"/>
    <mergeCell ref="B115:D115"/>
    <mergeCell ref="B116:D116"/>
    <mergeCell ref="B117:D117"/>
    <mergeCell ref="B106:D106"/>
    <mergeCell ref="B107:D107"/>
    <mergeCell ref="B108:D108"/>
    <mergeCell ref="B109:D109"/>
    <mergeCell ref="B110:D110"/>
    <mergeCell ref="B111:D111"/>
    <mergeCell ref="B124:D124"/>
    <mergeCell ref="B125:D125"/>
    <mergeCell ref="B126:D126"/>
    <mergeCell ref="B127:D127"/>
    <mergeCell ref="B128:D128"/>
    <mergeCell ref="B129:D129"/>
    <mergeCell ref="B118:D118"/>
    <mergeCell ref="B119:D119"/>
    <mergeCell ref="B120:D120"/>
    <mergeCell ref="B121:D121"/>
    <mergeCell ref="B122:D122"/>
    <mergeCell ref="B123:D123"/>
    <mergeCell ref="B136:D136"/>
    <mergeCell ref="B137:D137"/>
    <mergeCell ref="B138:D138"/>
    <mergeCell ref="B139:D139"/>
    <mergeCell ref="B140:D140"/>
    <mergeCell ref="B141:D141"/>
    <mergeCell ref="B130:D130"/>
    <mergeCell ref="B131:D131"/>
    <mergeCell ref="B132:D132"/>
    <mergeCell ref="B133:D133"/>
    <mergeCell ref="B134:D134"/>
    <mergeCell ref="B135:D135"/>
    <mergeCell ref="B148:D148"/>
    <mergeCell ref="B149:D149"/>
    <mergeCell ref="B150:D150"/>
    <mergeCell ref="B151:D151"/>
    <mergeCell ref="B152:D152"/>
    <mergeCell ref="B153:D153"/>
    <mergeCell ref="B142:D142"/>
    <mergeCell ref="B143:D143"/>
    <mergeCell ref="B144:D144"/>
    <mergeCell ref="B145:D145"/>
    <mergeCell ref="B146:D146"/>
    <mergeCell ref="B147:D147"/>
    <mergeCell ref="A163:A168"/>
    <mergeCell ref="B163:D163"/>
    <mergeCell ref="B164:D164"/>
    <mergeCell ref="B154:D154"/>
    <mergeCell ref="B155:D155"/>
    <mergeCell ref="B156:D156"/>
    <mergeCell ref="B157:D157"/>
    <mergeCell ref="B158:C158"/>
    <mergeCell ref="B159:C159"/>
    <mergeCell ref="F164:F168"/>
    <mergeCell ref="B165:D165"/>
    <mergeCell ref="B166:D166"/>
    <mergeCell ref="B167:D167"/>
    <mergeCell ref="B168:D168"/>
    <mergeCell ref="B169:D169"/>
    <mergeCell ref="B160:D160"/>
    <mergeCell ref="B161:C161"/>
    <mergeCell ref="B162:D162"/>
    <mergeCell ref="A187:A188"/>
    <mergeCell ref="B187:D187"/>
    <mergeCell ref="F187:F188"/>
    <mergeCell ref="B188:D188"/>
    <mergeCell ref="B178:D178"/>
    <mergeCell ref="B179:D179"/>
    <mergeCell ref="B180:D180"/>
    <mergeCell ref="B181:D181"/>
    <mergeCell ref="B182:D182"/>
    <mergeCell ref="B183:D183"/>
    <mergeCell ref="A170:A183"/>
    <mergeCell ref="B170:D170"/>
    <mergeCell ref="F170:F183"/>
    <mergeCell ref="B171:D171"/>
    <mergeCell ref="B172:D172"/>
    <mergeCell ref="B173:D173"/>
    <mergeCell ref="B174:D174"/>
    <mergeCell ref="B175:D175"/>
    <mergeCell ref="B176:D176"/>
    <mergeCell ref="B177:D177"/>
    <mergeCell ref="B189:D189"/>
    <mergeCell ref="B190:D190"/>
    <mergeCell ref="B191:D191"/>
    <mergeCell ref="B192:D192"/>
    <mergeCell ref="B193:D193"/>
    <mergeCell ref="B194:D194"/>
    <mergeCell ref="B184:D184"/>
    <mergeCell ref="B185:D185"/>
    <mergeCell ref="B186:D186"/>
    <mergeCell ref="B201:D201"/>
    <mergeCell ref="B202:D202"/>
    <mergeCell ref="B203:D203"/>
    <mergeCell ref="B204:D204"/>
    <mergeCell ref="B205:D205"/>
    <mergeCell ref="B206:D206"/>
    <mergeCell ref="B195:D195"/>
    <mergeCell ref="B196:D196"/>
    <mergeCell ref="B197:D197"/>
    <mergeCell ref="B198:D198"/>
    <mergeCell ref="B199:D199"/>
    <mergeCell ref="B200:D200"/>
    <mergeCell ref="B213:D213"/>
    <mergeCell ref="B214:D214"/>
    <mergeCell ref="B215:D215"/>
    <mergeCell ref="B216:D216"/>
    <mergeCell ref="B217:D217"/>
    <mergeCell ref="B218:D218"/>
    <mergeCell ref="B207:D207"/>
    <mergeCell ref="B208:D208"/>
    <mergeCell ref="B209:D209"/>
    <mergeCell ref="B210:D210"/>
    <mergeCell ref="B211:D211"/>
    <mergeCell ref="B212:D212"/>
    <mergeCell ref="B234:D234"/>
    <mergeCell ref="B226:D226"/>
    <mergeCell ref="B227:D227"/>
    <mergeCell ref="B228:C228"/>
    <mergeCell ref="B229:D229"/>
    <mergeCell ref="B230:D230"/>
    <mergeCell ref="B231:D231"/>
    <mergeCell ref="B219:D219"/>
    <mergeCell ref="B220:D220"/>
    <mergeCell ref="B221:D221"/>
    <mergeCell ref="B222:D222"/>
    <mergeCell ref="B223:D223"/>
    <mergeCell ref="B224:C2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2016-04-06T09:19:33Z</dcterms:modified>
</cp:coreProperties>
</file>