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975" windowHeight="11190"/>
  </bookViews>
  <sheets>
    <sheet name="42" sheetId="1" r:id="rId1"/>
  </sheets>
  <externalReferences>
    <externalReference r:id="rId2"/>
    <externalReference r:id="rId3"/>
  </externalReferences>
  <calcPr calcId="124519"/>
</workbook>
</file>

<file path=xl/calcChain.xml><?xml version="1.0" encoding="utf-8"?>
<calcChain xmlns="http://schemas.openxmlformats.org/spreadsheetml/2006/main">
  <c r="F76" i="1"/>
  <c r="C76"/>
  <c r="G75"/>
  <c r="J75" s="1"/>
  <c r="G74"/>
  <c r="J74" s="1"/>
  <c r="M72"/>
  <c r="N72" s="1"/>
  <c r="K72"/>
  <c r="K76" s="1"/>
  <c r="J72"/>
  <c r="J76" s="1"/>
  <c r="I72"/>
  <c r="I76" s="1"/>
  <c r="H72"/>
  <c r="H76" s="1"/>
  <c r="D72"/>
  <c r="D76" s="1"/>
  <c r="K67"/>
  <c r="J66"/>
  <c r="K66" s="1"/>
  <c r="D66"/>
  <c r="K64"/>
  <c r="I64"/>
  <c r="E64"/>
  <c r="F64" s="1"/>
  <c r="J62"/>
  <c r="J65" s="1"/>
  <c r="K65" s="1"/>
  <c r="M68" s="1"/>
  <c r="K61"/>
  <c r="I61"/>
  <c r="E61"/>
  <c r="I59"/>
  <c r="I58"/>
  <c r="I57"/>
  <c r="I56"/>
  <c r="I55"/>
  <c r="J54"/>
  <c r="K54" s="1"/>
  <c r="J53"/>
  <c r="K53" s="1"/>
  <c r="I53"/>
  <c r="I52"/>
  <c r="K51"/>
  <c r="I51"/>
  <c r="H51"/>
  <c r="J60" s="1"/>
  <c r="K60" s="1"/>
  <c r="K50"/>
  <c r="I50"/>
  <c r="E50"/>
  <c r="K49"/>
  <c r="I49"/>
  <c r="E49"/>
  <c r="K48"/>
  <c r="I48"/>
  <c r="E48"/>
  <c r="M47"/>
  <c r="K47"/>
  <c r="I47"/>
  <c r="E47"/>
  <c r="M46"/>
  <c r="K46"/>
  <c r="I46"/>
  <c r="E46"/>
  <c r="J45"/>
  <c r="K45" s="1"/>
  <c r="I44"/>
  <c r="E44"/>
  <c r="I43"/>
  <c r="E43"/>
  <c r="I42"/>
  <c r="E42"/>
  <c r="I41"/>
  <c r="E41"/>
  <c r="I40"/>
  <c r="E40"/>
  <c r="I39"/>
  <c r="E39"/>
  <c r="I38"/>
  <c r="E38"/>
  <c r="H37"/>
  <c r="D37"/>
  <c r="I36"/>
  <c r="E36"/>
  <c r="I35"/>
  <c r="E35"/>
  <c r="I34"/>
  <c r="E34"/>
  <c r="I33"/>
  <c r="E33"/>
  <c r="I32"/>
  <c r="E32"/>
  <c r="I31"/>
  <c r="E31"/>
  <c r="I30"/>
  <c r="E30"/>
  <c r="I29"/>
  <c r="E29"/>
  <c r="I28"/>
  <c r="H28"/>
  <c r="E28"/>
  <c r="D28"/>
  <c r="K27"/>
  <c r="H27"/>
  <c r="J37" s="1"/>
  <c r="D27"/>
  <c r="E27" s="1"/>
  <c r="I26"/>
  <c r="E26"/>
  <c r="I25"/>
  <c r="E25"/>
  <c r="I24"/>
  <c r="E24"/>
  <c r="I23"/>
  <c r="E23"/>
  <c r="I22"/>
  <c r="E22"/>
  <c r="I21"/>
  <c r="E21"/>
  <c r="I20"/>
  <c r="E20"/>
  <c r="E18" s="1"/>
  <c r="R19"/>
  <c r="I19"/>
  <c r="E19"/>
  <c r="K18"/>
  <c r="H18"/>
  <c r="J19" s="1"/>
  <c r="D18"/>
  <c r="K17"/>
  <c r="I17"/>
  <c r="E17"/>
  <c r="K16"/>
  <c r="I16"/>
  <c r="E16"/>
  <c r="K15"/>
  <c r="I15"/>
  <c r="E15"/>
  <c r="J44" l="1"/>
  <c r="K44" s="1"/>
  <c r="J43"/>
  <c r="K43" s="1"/>
  <c r="J42"/>
  <c r="K42" s="1"/>
  <c r="J41"/>
  <c r="K41" s="1"/>
  <c r="J40"/>
  <c r="K40" s="1"/>
  <c r="J39"/>
  <c r="K39" s="1"/>
  <c r="J38"/>
  <c r="K38" s="1"/>
  <c r="K37"/>
  <c r="E62"/>
  <c r="J20"/>
  <c r="J21"/>
  <c r="J22"/>
  <c r="J23"/>
  <c r="J24"/>
  <c r="J25"/>
  <c r="J26"/>
  <c r="J56"/>
  <c r="K56" s="1"/>
  <c r="J58"/>
  <c r="K58" s="1"/>
  <c r="D62"/>
  <c r="D65" s="1"/>
  <c r="H62"/>
  <c r="H65" s="1"/>
  <c r="G76"/>
  <c r="I18"/>
  <c r="K26" s="1"/>
  <c r="K21"/>
  <c r="K23"/>
  <c r="K25"/>
  <c r="I27"/>
  <c r="I62" s="1"/>
  <c r="I65" s="1"/>
  <c r="J28"/>
  <c r="P37" s="1"/>
  <c r="J52"/>
  <c r="K52" s="1"/>
  <c r="J55"/>
  <c r="K55" s="1"/>
  <c r="J57"/>
  <c r="K57" s="1"/>
  <c r="J59"/>
  <c r="K59" s="1"/>
  <c r="K62"/>
  <c r="E72"/>
  <c r="E76" s="1"/>
  <c r="K24" l="1"/>
  <c r="K22"/>
  <c r="K20"/>
  <c r="K19"/>
  <c r="J36"/>
  <c r="K36" s="1"/>
  <c r="J35"/>
  <c r="K35" s="1"/>
  <c r="J34"/>
  <c r="K34" s="1"/>
  <c r="J33"/>
  <c r="K33" s="1"/>
  <c r="J32"/>
  <c r="K32" s="1"/>
  <c r="J31"/>
  <c r="K31" s="1"/>
  <c r="J30"/>
  <c r="K30" s="1"/>
  <c r="J29"/>
  <c r="K29" s="1"/>
  <c r="K28"/>
  <c r="E65"/>
  <c r="F65" s="1"/>
  <c r="F15"/>
</calcChain>
</file>

<file path=xl/sharedStrings.xml><?xml version="1.0" encoding="utf-8"?>
<sst xmlns="http://schemas.openxmlformats.org/spreadsheetml/2006/main" count="217" uniqueCount="159">
  <si>
    <t xml:space="preserve">ОТЧЕТ </t>
  </si>
  <si>
    <t xml:space="preserve">об использовании средств собственников по текущему содержанию </t>
  </si>
  <si>
    <t>МКД № 42 по м-н Горский за 2012 год</t>
  </si>
  <si>
    <t xml:space="preserve">Тариф по текущему содержанию с 01.01.2012 по 31.12.12 - 17,17 руб./кв.м </t>
  </si>
  <si>
    <t>Убираемая площадь дворовой территории 3977,60 кв.м</t>
  </si>
  <si>
    <t>Убираемая площадь лестничных клеток 715,60 кв.м</t>
  </si>
  <si>
    <t>1. Расходы дома</t>
  </si>
  <si>
    <t>Характеристика МКД</t>
  </si>
  <si>
    <t>12-ти этажный кирпичный многоквартирный дом (от 10 до 30 лет эксплуатации)</t>
  </si>
  <si>
    <t>м-н Горский дом 42</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</si>
  <si>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</si>
  <si>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</si>
  <si>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</si>
  <si>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</si>
  <si>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</si>
  <si>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</si>
  <si>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</si>
  <si>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</si>
  <si>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</si>
  <si>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</si>
  <si>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2012план</t>
  </si>
  <si>
    <t>факт</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</si>
  <si>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</si>
  <si>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</si>
  <si>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</si>
  <si>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</si>
  <si>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</si>
  <si>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</si>
  <si>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</si>
  <si>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</si>
  <si>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</si>
  <si>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</si>
  <si>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</si>
  <si>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</si>
  <si>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</si>
  <si>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</si>
  <si>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</si>
  <si>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</si>
  <si>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</si>
  <si>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пола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</si>
  <si>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</si>
  <si>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</si>
  <si>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</si>
  <si>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</si>
  <si>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</si>
  <si>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</si>
  <si>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</si>
  <si>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</si>
  <si>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</si>
  <si>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</si>
  <si>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</si>
  <si>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</si>
  <si>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</si>
  <si>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</si>
  <si>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</si>
  <si>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</si>
  <si>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</si>
  <si>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</si>
  <si>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</si>
  <si>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</si>
  <si>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</si>
  <si>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</si>
  <si>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</si>
  <si>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</si>
  <si>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</si>
  <si>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</si>
  <si>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</si>
  <si>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</si>
  <si>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</si>
  <si>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</si>
  <si>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</si>
  <si>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</si>
  <si>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</si>
  <si>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</si>
  <si>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</si>
  <si>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</si>
  <si>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</si>
  <si>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</si>
  <si>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</si>
  <si>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</si>
  <si>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</si>
  <si>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</si>
  <si>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</si>
  <si>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</si>
  <si>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</si>
  <si>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</si>
  <si>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</si>
  <si>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</si>
  <si>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</si>
  <si>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</si>
  <si>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</si>
  <si>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</si>
  <si>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</si>
  <si>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</si>
  <si>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</si>
  <si>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</si>
  <si>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</si>
  <si>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</si>
  <si>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</si>
  <si>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</si>
  <si>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 и благоустройство</t>
  </si>
  <si>
    <t>в течении летнего периода</t>
  </si>
  <si>
    <t>еще</t>
  </si>
  <si>
    <t>Механизированная уборка  дворовой территории ( в т. ч. услуги по вывозу снега)</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</si>
  <si>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</si>
  <si>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</si>
  <si>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</si>
  <si>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</si>
  <si>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</si>
  <si>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</si>
  <si>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</si>
  <si>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</si>
  <si>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</si>
  <si>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</si>
  <si>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</si>
  <si>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</si>
  <si>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</si>
  <si>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мусоропроводов</t>
  </si>
  <si>
    <t>профилактический осмотр мусоропроводов</t>
  </si>
  <si>
    <t>2 раза в месяц</t>
  </si>
  <si>
    <t>удаление мусора из мусороприемных камер</t>
  </si>
  <si>
    <t>уборка загрузочных клапанов</t>
  </si>
  <si>
    <t>влажное подметание пола мусороприемных камер</t>
  </si>
  <si>
    <t>уборка стен мусороприемных камер</t>
  </si>
  <si>
    <t>мойка сменных мусоросборников</t>
  </si>
  <si>
    <t>дезинфекция всех элементов ствола мусоропровода</t>
  </si>
  <si>
    <t>дезинфекция мусоросборников</t>
  </si>
  <si>
    <t>устранение засора и мойка нижней части ствола и шибера мусоропровода</t>
  </si>
  <si>
    <t>мытье ствола - 1 раз в месяц; устранение засора - по мере необходимости</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</si>
  <si>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</si>
  <si>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</si>
  <si>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</si>
  <si>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</si>
  <si>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</si>
  <si>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</si>
  <si>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</si>
  <si>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</si>
  <si>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</si>
  <si>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муниципальный</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</si>
  <si>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п.4 )-150шт.</t>
    </r>
  </si>
  <si>
    <t xml:space="preserve">Вознаграждение уполномоченного лица (совет дома)       </t>
  </si>
  <si>
    <t>разница</t>
  </si>
  <si>
    <t>2. Доходы дома</t>
  </si>
  <si>
    <t>Статья/источник</t>
  </si>
  <si>
    <t>Задолженность собственников/ бюджета по платежам на начало периода,  руб.</t>
  </si>
  <si>
    <t>Начислено,  руб.</t>
  </si>
  <si>
    <t>Оплачено,  руб.</t>
  </si>
  <si>
    <t>Задолженность собственников/ бюджета по платежам на конец периода,  руб.</t>
  </si>
  <si>
    <t>Задолженность собственников по платежам на конец периода,  руб.</t>
  </si>
  <si>
    <t>Текущее содержание</t>
  </si>
  <si>
    <t>Дополнительные доходы:</t>
  </si>
  <si>
    <t>Реклама</t>
  </si>
  <si>
    <t>Использование конструктивных элементов</t>
  </si>
  <si>
    <t xml:space="preserve">ИТОГО </t>
  </si>
  <si>
    <t>Директор ООО "КЖЭК "Горский"</t>
  </si>
  <si>
    <t>С.В. Занина</t>
  </si>
  <si>
    <t>Экономист</t>
  </si>
  <si>
    <t>Т.В.Хильченко</t>
  </si>
  <si>
    <t>К.Е. Матросова</t>
  </si>
</sst>
</file>

<file path=xl/styles.xml><?xml version="1.0" encoding="utf-8"?>
<styleSheet xmlns="http://schemas.openxmlformats.org/spreadsheetml/2006/main">
  <numFmts count="4">
    <numFmt numFmtId="164" formatCode="0.0"/>
    <numFmt numFmtId="165" formatCode="0.0000"/>
    <numFmt numFmtId="166" formatCode="0.000"/>
    <numFmt numFmtId="167" formatCode="#,##0.000"/>
  </numFmts>
  <fonts count="33">
    <font>
      <sz val="11"/>
      <color theme="1"/>
      <name val="Calibri"/>
      <family val="2"/>
      <charset val="204"/>
      <scheme val="minor"/>
    </font>
    <font>
      <b/>
      <sz val="14"/>
      <color theme="1"/>
      <name val="Times New Roman"/>
      <family val="1"/>
      <charset val="204"/>
    </font>
    <font>
      <sz val="14"/>
      <color theme="1"/>
      <name val="Times New Roman"/>
      <family val="1"/>
      <charset val="204"/>
    </font>
    <font>
      <b/>
      <sz val="14"/>
      <name val="Times New Roman"/>
      <family val="1"/>
      <charset val="204"/>
    </font>
    <font>
      <sz val="11"/>
      <color theme="1"/>
      <name val="Times New Roman"/>
      <family val="1"/>
      <charset val="204"/>
    </font>
    <font>
      <sz val="12"/>
      <color theme="1"/>
      <name val="Times New Roman"/>
      <family val="1"/>
      <charset val="204"/>
    </font>
    <font>
      <b/>
      <sz val="10"/>
      <color theme="1"/>
      <name val="Times New Roman"/>
      <family val="1"/>
      <charset val="204"/>
    </font>
    <font>
      <sz val="11"/>
      <color indexed="8"/>
      <name val="Times New Roman"/>
      <family val="1"/>
      <charset val="204"/>
    </font>
    <font>
      <b/>
      <sz val="11"/>
      <color indexed="8"/>
      <name val="Times New Roman"/>
      <family val="1"/>
      <charset val="204"/>
    </font>
    <font>
      <sz val="11"/>
      <name val="Times New Roman"/>
      <family val="1"/>
      <charset val="204"/>
    </font>
    <font>
      <sz val="11"/>
      <color indexed="10"/>
      <name val="Times New Roman"/>
      <family val="1"/>
      <charset val="204"/>
    </font>
    <font>
      <b/>
      <sz val="11"/>
      <color theme="1"/>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b/>
      <sz val="13"/>
      <name val="Times New Roman"/>
      <family val="1"/>
      <charset val="204"/>
    </font>
    <font>
      <sz val="10"/>
      <color theme="1"/>
      <name val="Times New Roman"/>
      <family val="1"/>
      <charset val="204"/>
    </font>
    <font>
      <b/>
      <sz val="13"/>
      <color theme="1"/>
      <name val="Times New Roman"/>
      <family val="1"/>
      <charset val="204"/>
    </font>
    <font>
      <b/>
      <sz val="12"/>
      <color indexed="8"/>
      <name val="Times New Roman"/>
      <family val="1"/>
      <charset val="204"/>
    </font>
    <font>
      <sz val="12"/>
      <name val="Times New Roman"/>
      <family val="1"/>
      <charset val="204"/>
    </font>
    <font>
      <sz val="13"/>
      <color theme="1"/>
      <name val="Times New Roman"/>
      <family val="1"/>
      <charset val="204"/>
    </font>
    <font>
      <sz val="12"/>
      <color indexed="8"/>
      <name val="Times New Roman"/>
      <family val="1"/>
      <charset val="204"/>
    </font>
    <font>
      <b/>
      <sz val="11"/>
      <color indexed="10"/>
      <name val="Times New Roman"/>
      <family val="1"/>
      <charset val="204"/>
    </font>
    <font>
      <i/>
      <sz val="12"/>
      <color theme="1"/>
      <name val="Times New Roman"/>
      <family val="1"/>
      <charset val="204"/>
    </font>
    <font>
      <sz val="12"/>
      <color indexed="10"/>
      <name val="Times New Roman"/>
      <family val="1"/>
      <charset val="204"/>
    </font>
    <font>
      <b/>
      <sz val="12"/>
      <color indexed="10"/>
      <name val="Times New Roman"/>
      <family val="1"/>
      <charset val="204"/>
    </font>
    <font>
      <sz val="14"/>
      <color indexed="10"/>
      <name val="Times New Roman"/>
      <family val="1"/>
      <charset val="204"/>
    </font>
    <font>
      <sz val="14"/>
      <name val="Times New Roman"/>
      <family val="1"/>
      <charset val="204"/>
    </font>
    <font>
      <b/>
      <sz val="14"/>
      <color indexed="10"/>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4" fontId="1" fillId="0" borderId="0" xfId="0" applyNumberFormat="1" applyFont="1" applyFill="1" applyAlignment="1">
      <alignment horizontal="center" vertical="center"/>
    </xf>
    <xf numFmtId="4" fontId="1" fillId="0" borderId="0" xfId="0" applyNumberFormat="1" applyFont="1" applyFill="1" applyAlignment="1">
      <alignment vertical="center"/>
    </xf>
    <xf numFmtId="4" fontId="2" fillId="0" borderId="0" xfId="0" applyNumberFormat="1" applyFont="1" applyFill="1" applyAlignment="1">
      <alignment vertical="center"/>
    </xf>
    <xf numFmtId="4" fontId="1"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0" xfId="0" applyFont="1" applyFill="1"/>
    <xf numFmtId="4" fontId="1" fillId="0" borderId="0" xfId="0" applyNumberFormat="1" applyFont="1" applyFill="1" applyAlignment="1">
      <alignment horizontal="center" vertical="center" wrapText="1"/>
    </xf>
    <xf numFmtId="4" fontId="1" fillId="0" borderId="0" xfId="0" applyNumberFormat="1" applyFont="1" applyFill="1" applyAlignment="1">
      <alignment vertical="center" wrapText="1"/>
    </xf>
    <xf numFmtId="4" fontId="2" fillId="0" borderId="0" xfId="0" applyNumberFormat="1" applyFont="1" applyFill="1" applyAlignment="1">
      <alignment vertical="center" wrapText="1"/>
    </xf>
    <xf numFmtId="4" fontId="1"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1"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left" vertical="center"/>
    </xf>
    <xf numFmtId="4" fontId="6" fillId="0" borderId="0" xfId="0" applyNumberFormat="1" applyFont="1" applyFill="1" applyBorder="1" applyAlignment="1">
      <alignment vertical="center"/>
    </xf>
    <xf numFmtId="0" fontId="7" fillId="0" borderId="2"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9" fillId="0" borderId="0" xfId="0" applyFont="1" applyFill="1"/>
    <xf numFmtId="0" fontId="10" fillId="0" borderId="0" xfId="0" applyFont="1" applyFill="1"/>
    <xf numFmtId="0" fontId="7" fillId="0" borderId="2"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2" fontId="7"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2" fontId="4" fillId="0" borderId="2" xfId="0" applyNumberFormat="1"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2" fontId="14" fillId="0" borderId="2" xfId="0" applyNumberFormat="1" applyFont="1" applyFill="1" applyBorder="1" applyAlignment="1">
      <alignment horizontal="center"/>
    </xf>
    <xf numFmtId="2" fontId="11"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2" fontId="11"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wrapText="1"/>
    </xf>
    <xf numFmtId="0" fontId="4" fillId="0" borderId="2" xfId="0" applyFont="1" applyBorder="1" applyAlignment="1">
      <alignment horizontal="center"/>
    </xf>
    <xf numFmtId="2" fontId="13"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2" fontId="8" fillId="0" borderId="2" xfId="0" applyNumberFormat="1" applyFont="1" applyFill="1" applyBorder="1" applyAlignment="1">
      <alignment horizontal="center"/>
    </xf>
    <xf numFmtId="2" fontId="8" fillId="0" borderId="2" xfId="0" applyNumberFormat="1" applyFont="1" applyFill="1" applyBorder="1" applyAlignment="1">
      <alignment horizontal="center" wrapText="1"/>
    </xf>
    <xf numFmtId="2" fontId="11" fillId="0" borderId="4"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2" fontId="7" fillId="0" borderId="2" xfId="0" applyNumberFormat="1" applyFont="1" applyFill="1" applyBorder="1" applyAlignment="1">
      <alignment horizontal="center" wrapText="1"/>
    </xf>
    <xf numFmtId="2" fontId="4" fillId="0" borderId="2" xfId="0" applyNumberFormat="1" applyFont="1" applyFill="1" applyBorder="1" applyAlignment="1">
      <alignment horizontal="center"/>
    </xf>
    <xf numFmtId="165" fontId="4" fillId="0" borderId="2" xfId="0" applyNumberFormat="1" applyFont="1" applyBorder="1" applyAlignment="1">
      <alignment horizontal="center" vertical="center"/>
    </xf>
    <xf numFmtId="0" fontId="4" fillId="0" borderId="2" xfId="0" applyFont="1" applyFill="1" applyBorder="1" applyAlignment="1">
      <alignment vertical="center" wrapText="1"/>
    </xf>
    <xf numFmtId="0" fontId="11" fillId="0" borderId="4" xfId="0" applyFont="1" applyFill="1" applyBorder="1" applyAlignment="1">
      <alignment horizontal="center" vertical="center" wrapText="1"/>
    </xf>
    <xf numFmtId="2" fontId="9" fillId="0" borderId="0" xfId="0" applyNumberFormat="1" applyFont="1" applyFill="1"/>
    <xf numFmtId="4" fontId="9" fillId="0" borderId="0" xfId="0" applyNumberFormat="1" applyFont="1" applyFill="1"/>
    <xf numFmtId="0" fontId="16" fillId="0" borderId="2" xfId="0" applyFont="1" applyFill="1" applyBorder="1" applyAlignment="1">
      <alignment horizontal="center" vertical="center" wrapText="1"/>
    </xf>
    <xf numFmtId="2" fontId="10" fillId="0" borderId="2" xfId="0" applyNumberFormat="1" applyFont="1" applyFill="1" applyBorder="1" applyAlignment="1">
      <alignment horizontal="center"/>
    </xf>
    <xf numFmtId="166" fontId="4"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164" fontId="4" fillId="0" borderId="2" xfId="0" applyNumberFormat="1" applyFont="1" applyFill="1" applyBorder="1" applyAlignment="1">
      <alignment horizontal="center" wrapText="1"/>
    </xf>
    <xf numFmtId="2" fontId="7" fillId="0" borderId="2" xfId="0" applyNumberFormat="1" applyFont="1" applyFill="1" applyBorder="1" applyAlignment="1">
      <alignment horizontal="center" vertical="center" wrapText="1"/>
    </xf>
    <xf numFmtId="164" fontId="17" fillId="0" borderId="2" xfId="0" applyNumberFormat="1" applyFont="1" applyFill="1" applyBorder="1" applyAlignment="1">
      <alignment horizontal="center" wrapText="1"/>
    </xf>
    <xf numFmtId="0" fontId="8" fillId="0" borderId="2" xfId="0" applyFont="1" applyFill="1" applyBorder="1" applyAlignment="1">
      <alignment horizontal="left" vertical="center" wrapText="1"/>
    </xf>
    <xf numFmtId="2" fontId="4" fillId="0" borderId="4"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2" xfId="0" applyNumberFormat="1" applyFont="1" applyBorder="1" applyAlignment="1">
      <alignment horizontal="center" vertical="center"/>
    </xf>
    <xf numFmtId="0" fontId="18" fillId="0" borderId="2" xfId="0" applyFont="1" applyFill="1" applyBorder="1"/>
    <xf numFmtId="0" fontId="14" fillId="0" borderId="2" xfId="0" applyFont="1" applyFill="1" applyBorder="1" applyAlignment="1">
      <alignment vertical="center" wrapText="1"/>
    </xf>
    <xf numFmtId="2" fontId="14" fillId="0" borderId="2" xfId="0" applyNumberFormat="1" applyFont="1" applyFill="1" applyBorder="1" applyAlignment="1">
      <alignment horizontal="center"/>
    </xf>
    <xf numFmtId="4" fontId="14" fillId="0" borderId="2" xfId="0" applyNumberFormat="1" applyFont="1" applyFill="1" applyBorder="1" applyAlignment="1">
      <alignment horizontal="center" vertical="center"/>
    </xf>
    <xf numFmtId="2" fontId="19" fillId="0" borderId="0" xfId="0" applyNumberFormat="1" applyFont="1" applyFill="1"/>
    <xf numFmtId="0" fontId="18" fillId="0" borderId="0" xfId="0" applyFont="1" applyFill="1"/>
    <xf numFmtId="0" fontId="4" fillId="0" borderId="2" xfId="0" applyFont="1" applyFill="1" applyBorder="1" applyAlignment="1">
      <alignment vertical="center"/>
    </xf>
    <xf numFmtId="0" fontId="19" fillId="0" borderId="0" xfId="0" applyFont="1" applyFill="1"/>
    <xf numFmtId="0" fontId="4"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xf>
    <xf numFmtId="4" fontId="19" fillId="0" borderId="3" xfId="0" applyNumberFormat="1" applyFont="1" applyFill="1" applyBorder="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18" fillId="0" borderId="7" xfId="0" applyFont="1" applyFill="1" applyBorder="1" applyAlignment="1">
      <alignment horizontal="center" vertical="center"/>
    </xf>
    <xf numFmtId="0" fontId="14" fillId="0" borderId="8" xfId="0" applyFont="1" applyFill="1" applyBorder="1" applyAlignment="1">
      <alignment vertical="center" wrapText="1"/>
    </xf>
    <xf numFmtId="2" fontId="14" fillId="0" borderId="8" xfId="0" applyNumberFormat="1" applyFont="1" applyFill="1" applyBorder="1" applyAlignment="1">
      <alignment horizontal="center" vertical="center"/>
    </xf>
    <xf numFmtId="2" fontId="21" fillId="0" borderId="8" xfId="0" applyNumberFormat="1" applyFont="1" applyFill="1" applyBorder="1" applyAlignment="1">
      <alignment horizontal="center" vertical="center"/>
    </xf>
    <xf numFmtId="4" fontId="21"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4" fontId="19" fillId="0" borderId="0" xfId="0" applyNumberFormat="1" applyFont="1" applyFill="1" applyAlignment="1">
      <alignment horizontal="center" vertical="center"/>
    </xf>
    <xf numFmtId="0" fontId="18" fillId="0" borderId="0" xfId="0" applyFont="1" applyFill="1" applyAlignment="1">
      <alignment horizontal="center" vertical="center"/>
    </xf>
    <xf numFmtId="3" fontId="22" fillId="0" borderId="2" xfId="0" applyNumberFormat="1" applyFont="1" applyFill="1" applyBorder="1" applyAlignment="1">
      <alignment horizontal="center" vertical="center" wrapText="1"/>
    </xf>
    <xf numFmtId="4" fontId="22" fillId="0" borderId="2" xfId="0" applyNumberFormat="1" applyFont="1" applyFill="1" applyBorder="1" applyAlignment="1">
      <alignment horizontal="left" vertical="center" wrapText="1"/>
    </xf>
    <xf numFmtId="4" fontId="5" fillId="0" borderId="2" xfId="0" applyNumberFormat="1" applyFont="1" applyBorder="1" applyAlignment="1">
      <alignment horizontal="center" vertical="center" wrapText="1"/>
    </xf>
    <xf numFmtId="4" fontId="23" fillId="0" borderId="2" xfId="0"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2" fontId="24" fillId="0" borderId="2" xfId="0" applyNumberFormat="1" applyFont="1" applyFill="1" applyBorder="1" applyAlignment="1">
      <alignment horizontal="center" vertical="center"/>
    </xf>
    <xf numFmtId="4" fontId="22" fillId="0" borderId="2" xfId="0" applyNumberFormat="1" applyFont="1" applyFill="1" applyBorder="1" applyAlignment="1">
      <alignment vertical="center" wrapText="1"/>
    </xf>
    <xf numFmtId="167" fontId="23" fillId="0" borderId="2" xfId="0"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26" fillId="0" borderId="0" xfId="0" applyFont="1" applyFill="1"/>
    <xf numFmtId="4" fontId="4" fillId="0" borderId="0" xfId="0" applyNumberFormat="1" applyFont="1" applyFill="1"/>
    <xf numFmtId="2" fontId="10" fillId="0" borderId="0" xfId="0" applyNumberFormat="1" applyFont="1" applyFill="1"/>
    <xf numFmtId="0" fontId="10" fillId="0" borderId="0" xfId="0" applyFont="1" applyFill="1" applyAlignment="1">
      <alignment horizontal="center"/>
    </xf>
    <xf numFmtId="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center" vertical="center"/>
    </xf>
    <xf numFmtId="0" fontId="4" fillId="0" borderId="0" xfId="0" applyFont="1" applyFill="1" applyAlignment="1">
      <alignment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4" fontId="27" fillId="0" borderId="2" xfId="0" applyNumberFormat="1" applyFont="1" applyFill="1" applyBorder="1" applyAlignment="1">
      <alignment horizontal="left" vertical="center" wrapText="1"/>
    </xf>
    <xf numFmtId="4" fontId="27" fillId="0" borderId="2" xfId="0" applyNumberFormat="1" applyFont="1" applyFill="1" applyBorder="1" applyAlignment="1">
      <alignment horizontal="center" vertical="center" wrapText="1"/>
    </xf>
    <xf numFmtId="0" fontId="5" fillId="0" borderId="0" xfId="0" applyFont="1" applyFill="1" applyAlignment="1">
      <alignment horizontal="center" vertical="center"/>
    </xf>
    <xf numFmtId="0" fontId="23" fillId="0" borderId="0" xfId="0" applyFont="1" applyFill="1"/>
    <xf numFmtId="0" fontId="28" fillId="0" borderId="0" xfId="0" applyFont="1" applyFill="1"/>
    <xf numFmtId="0" fontId="29" fillId="0" borderId="0" xfId="0" applyFont="1" applyFill="1"/>
    <xf numFmtId="0" fontId="5" fillId="0" borderId="0" xfId="0" applyFont="1" applyFill="1"/>
    <xf numFmtId="4" fontId="5" fillId="0" borderId="0" xfId="0" applyNumberFormat="1" applyFont="1" applyFill="1"/>
    <xf numFmtId="0" fontId="30" fillId="0" borderId="0" xfId="0" applyFont="1" applyFill="1"/>
    <xf numFmtId="0" fontId="30" fillId="0" borderId="0" xfId="0" applyFont="1" applyFill="1" applyAlignment="1">
      <alignment horizontal="center"/>
    </xf>
    <xf numFmtId="0" fontId="31" fillId="0" borderId="0" xfId="0" applyFont="1" applyFill="1"/>
    <xf numFmtId="0" fontId="32" fillId="0" borderId="0" xfId="0" applyFont="1" applyFill="1"/>
    <xf numFmtId="0" fontId="2" fillId="0" borderId="0" xfId="0" applyFont="1" applyFill="1"/>
    <xf numFmtId="4" fontId="2" fillId="0" borderId="0" xfId="0" applyNumberFormat="1" applyFont="1" applyFill="1"/>
    <xf numFmtId="0" fontId="11" fillId="0" borderId="0" xfId="0" applyFont="1" applyFill="1"/>
    <xf numFmtId="0" fontId="4"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1044;&#1083;&#1103;%20&#1101;&#1082;&#1086;&#1085;&#1086;&#1084;&#1080;&#1089;&#1090;&#1072;%20&#1058;&#1042;\&#1055;&#1045;&#1056;&#1045;&#1063;&#1053;&#1048;%20&#1056;&#1040;&#1041;&#1054;&#1058;%20&#1048;%20&#1059;&#1057;&#1051;&#1059;&#1043;,&#1054;&#1058;&#1063;&#1045;&#1058;&#1067;\&#1054;&#1058;&#1063;&#1045;&#1058;&#1067;%202009,2010,2011,2012\&#1054;&#1058;&#1063;&#1045;&#1058;&#1067;%202012\&#1052;&#1077;&#1090;&#1086;&#1076;&#1080;&#1082;&#1072;%20&#1088;&#1072;&#1089;&#1095;&#1077;&#1090;&#1072;%20&#1086;&#1090;&#1095;&#1077;&#1090;&#1072;%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ublic\&#1044;&#1083;&#1103;%20&#1101;&#1082;&#1086;&#1085;&#1086;&#1084;&#1080;&#1089;&#1090;&#1072;%20&#1058;&#1042;\&#1055;&#1045;&#1056;&#1045;&#1063;&#1053;&#1048;%20&#1056;&#1040;&#1041;&#1054;&#1058;%20&#1048;%20&#1059;&#1057;&#1051;&#1059;&#1043;,&#1054;&#1058;&#1063;&#1045;&#1058;&#1067;\&#1054;&#1058;&#1063;&#1045;&#1058;&#1067;%202009,2010,2011,2012\&#1054;&#1058;&#1063;&#1045;&#1058;&#1067;%202012\&#1054;&#1055;&#1045;&#1056;&#1040;&#1058;&#1054;&#1056;&#1067;%20&#1087;&#1086;%20&#1076;&#1086;&#1084;&#1072;&#1084;+&#1088;&#1077;&#1082;&#1083;&#1072;&#1084;&#1072;%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втоуслуги+"/>
      <sheetName val="дератизация+"/>
      <sheetName val="тбо+"/>
      <sheetName val="акты регион лифт"/>
      <sheetName val="лифты под.орган.Березовая"/>
      <sheetName val="лифты-материалы"/>
      <sheetName val="ИТП,поверка,прием,обсл."/>
      <sheetName val="мусоропровод"/>
      <sheetName val="Технич.обсл."/>
      <sheetName val="аварийка"/>
      <sheetName val="ФОТ и матер.двор.техн."/>
      <sheetName val="Благоустройство ук"/>
      <sheetName val="благоустр-во КЖЭК"/>
      <sheetName val="инвентарь,материалы"/>
      <sheetName val="методика"/>
      <sheetName val="Березовая"/>
      <sheetName val="Березовая по площади"/>
      <sheetName val="Лист1"/>
    </sheetNames>
    <sheetDataSet>
      <sheetData sheetId="0">
        <row r="46">
          <cell r="D46">
            <v>111189.84700243948</v>
          </cell>
        </row>
      </sheetData>
      <sheetData sheetId="1">
        <row r="38">
          <cell r="G38">
            <v>703.29</v>
          </cell>
        </row>
      </sheetData>
      <sheetData sheetId="2">
        <row r="3">
          <cell r="H3">
            <v>66523.564150943392</v>
          </cell>
        </row>
      </sheetData>
      <sheetData sheetId="3"/>
      <sheetData sheetId="4">
        <row r="3">
          <cell r="N3">
            <v>111720.50882677859</v>
          </cell>
        </row>
      </sheetData>
      <sheetData sheetId="5"/>
      <sheetData sheetId="6">
        <row r="3">
          <cell r="M3">
            <v>69340.517009792457</v>
          </cell>
        </row>
      </sheetData>
      <sheetData sheetId="7">
        <row r="3">
          <cell r="D3">
            <v>102060.63192413867</v>
          </cell>
        </row>
      </sheetData>
      <sheetData sheetId="8">
        <row r="3">
          <cell r="D3">
            <v>215939.03525509249</v>
          </cell>
        </row>
      </sheetData>
      <sheetData sheetId="9">
        <row r="3">
          <cell r="D3">
            <v>99896.314976468115</v>
          </cell>
        </row>
      </sheetData>
      <sheetData sheetId="10">
        <row r="4">
          <cell r="D4">
            <v>269130.87043583411</v>
          </cell>
        </row>
      </sheetData>
      <sheetData sheetId="11">
        <row r="24">
          <cell r="B24">
            <v>1540.0154160725224</v>
          </cell>
        </row>
      </sheetData>
      <sheetData sheetId="12">
        <row r="123">
          <cell r="B123">
            <v>846.12092377667773</v>
          </cell>
        </row>
      </sheetData>
      <sheetData sheetId="13"/>
      <sheetData sheetId="14"/>
      <sheetData sheetId="15">
        <row r="11">
          <cell r="BM11">
            <v>20702.459158530637</v>
          </cell>
        </row>
      </sheetData>
      <sheetData sheetId="16">
        <row r="3">
          <cell r="W3">
            <v>742473.73414829979</v>
          </cell>
        </row>
      </sheetData>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операторы 2012"/>
      <sheetName val="реклама 12мес.2012"/>
      <sheetName val="операторы 2012 за мес."/>
      <sheetName val="6мес.операторы 2012"/>
    </sheetNames>
    <sheetDataSet>
      <sheetData sheetId="0">
        <row r="3">
          <cell r="O3">
            <v>16705.311999999998</v>
          </cell>
        </row>
      </sheetData>
      <sheetData sheetId="1">
        <row r="3">
          <cell r="D3">
            <v>0</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12"/>
  <sheetViews>
    <sheetView tabSelected="1" topLeftCell="A46" workbookViewId="0">
      <selection activeCell="B64" sqref="B64"/>
    </sheetView>
  </sheetViews>
  <sheetFormatPr defaultRowHeight="15"/>
  <cols>
    <col min="1" max="1" width="7" style="118" customWidth="1"/>
    <col min="2" max="2" width="30.28515625" style="6" customWidth="1"/>
    <col min="3" max="3" width="66.28515625" style="6" hidden="1" customWidth="1"/>
    <col min="4" max="4" width="14.85546875" style="144" hidden="1" customWidth="1"/>
    <col min="5" max="6" width="16" style="6" hidden="1" customWidth="1"/>
    <col min="7" max="7" width="52.5703125" style="6" customWidth="1"/>
    <col min="8" max="8" width="18" style="6" hidden="1" customWidth="1"/>
    <col min="9" max="9" width="16" style="6" hidden="1" customWidth="1"/>
    <col min="10" max="10" width="15.28515625" style="120" customWidth="1"/>
    <col min="11" max="11" width="18.5703125" style="118" customWidth="1"/>
    <col min="12" max="12" width="118.85546875" style="6" hidden="1" customWidth="1"/>
    <col min="13" max="13" width="12.140625" style="6" hidden="1" customWidth="1"/>
    <col min="14" max="14" width="12.42578125" style="145" hidden="1" customWidth="1"/>
    <col min="15" max="15" width="13" style="145" hidden="1" customWidth="1"/>
    <col min="16" max="16" width="14.7109375" style="25" bestFit="1" customWidth="1"/>
    <col min="17" max="17" width="9.140625" style="6"/>
    <col min="18" max="18" width="11.5703125" style="6" bestFit="1" customWidth="1"/>
    <col min="19" max="16384" width="9.140625" style="6"/>
  </cols>
  <sheetData>
    <row r="1" spans="1:16" ht="18.75">
      <c r="A1" s="1" t="s">
        <v>0</v>
      </c>
      <c r="B1" s="1"/>
      <c r="C1" s="1"/>
      <c r="D1" s="1"/>
      <c r="E1" s="1"/>
      <c r="F1" s="1"/>
      <c r="G1" s="1"/>
      <c r="H1" s="1"/>
      <c r="I1" s="1"/>
      <c r="J1" s="1"/>
      <c r="K1" s="1"/>
      <c r="L1" s="2"/>
      <c r="M1" s="3"/>
      <c r="N1" s="4"/>
      <c r="O1" s="4"/>
      <c r="P1" s="5"/>
    </row>
    <row r="2" spans="1:16" ht="18.75">
      <c r="A2" s="7" t="s">
        <v>1</v>
      </c>
      <c r="B2" s="7"/>
      <c r="C2" s="7"/>
      <c r="D2" s="7"/>
      <c r="E2" s="7"/>
      <c r="F2" s="7"/>
      <c r="G2" s="7"/>
      <c r="H2" s="7"/>
      <c r="I2" s="7"/>
      <c r="J2" s="7"/>
      <c r="K2" s="7"/>
      <c r="L2" s="8"/>
      <c r="M2" s="9"/>
      <c r="N2" s="10"/>
      <c r="O2" s="10"/>
      <c r="P2" s="11"/>
    </row>
    <row r="3" spans="1:16" ht="18.75">
      <c r="A3" s="12" t="s">
        <v>2</v>
      </c>
      <c r="B3" s="12"/>
      <c r="C3" s="12"/>
      <c r="D3" s="12"/>
      <c r="E3" s="12"/>
      <c r="F3" s="12"/>
      <c r="G3" s="12"/>
      <c r="H3" s="12"/>
      <c r="I3" s="12"/>
      <c r="J3" s="12"/>
      <c r="K3" s="12"/>
      <c r="L3" s="13"/>
      <c r="M3" s="14"/>
      <c r="N3" s="15"/>
      <c r="O3" s="15"/>
      <c r="P3" s="11"/>
    </row>
    <row r="4" spans="1:16" ht="18.75">
      <c r="A4" s="15"/>
      <c r="B4" s="15"/>
      <c r="C4" s="15"/>
      <c r="D4" s="15"/>
      <c r="E4" s="15"/>
      <c r="F4" s="15"/>
      <c r="G4" s="15"/>
      <c r="H4" s="15"/>
      <c r="I4" s="15"/>
      <c r="J4" s="15"/>
      <c r="K4" s="15"/>
      <c r="L4" s="13"/>
      <c r="M4" s="14"/>
      <c r="N4" s="15"/>
      <c r="O4" s="15"/>
      <c r="P4" s="11"/>
    </row>
    <row r="5" spans="1:16" ht="18.75">
      <c r="A5" s="16" t="s">
        <v>3</v>
      </c>
      <c r="B5" s="15"/>
      <c r="C5" s="15"/>
      <c r="D5" s="15"/>
      <c r="E5" s="15"/>
      <c r="F5" s="15"/>
      <c r="G5" s="15"/>
      <c r="H5" s="15"/>
      <c r="I5" s="15"/>
      <c r="J5" s="15"/>
      <c r="K5" s="15"/>
      <c r="L5" s="13"/>
      <c r="M5" s="14"/>
      <c r="N5" s="15"/>
      <c r="O5" s="15"/>
      <c r="P5" s="11"/>
    </row>
    <row r="6" spans="1:16" ht="18.75">
      <c r="A6" s="16" t="s">
        <v>4</v>
      </c>
      <c r="B6" s="15"/>
      <c r="C6" s="15"/>
      <c r="D6" s="15"/>
      <c r="E6" s="15"/>
      <c r="F6" s="15"/>
      <c r="G6" s="16"/>
      <c r="H6" s="15"/>
      <c r="I6" s="15"/>
      <c r="J6" s="15"/>
      <c r="K6" s="15"/>
      <c r="L6" s="13"/>
      <c r="M6" s="14"/>
      <c r="N6" s="15"/>
      <c r="O6" s="15"/>
      <c r="P6" s="11"/>
    </row>
    <row r="7" spans="1:16" ht="18.75">
      <c r="A7" s="16" t="s">
        <v>5</v>
      </c>
      <c r="B7" s="15"/>
      <c r="C7" s="15"/>
      <c r="D7" s="15"/>
      <c r="E7" s="15"/>
      <c r="F7" s="15"/>
      <c r="G7" s="15"/>
      <c r="H7" s="15"/>
      <c r="I7" s="15"/>
      <c r="J7" s="15"/>
      <c r="K7" s="15"/>
      <c r="L7" s="13"/>
      <c r="M7" s="14"/>
      <c r="N7" s="15"/>
      <c r="O7" s="15"/>
      <c r="P7" s="11"/>
    </row>
    <row r="8" spans="1:16" ht="18.75">
      <c r="A8" s="16"/>
      <c r="B8" s="15"/>
      <c r="C8" s="15"/>
      <c r="D8" s="15"/>
      <c r="E8" s="15"/>
      <c r="F8" s="15"/>
      <c r="G8" s="15"/>
      <c r="H8" s="15"/>
      <c r="I8" s="15"/>
      <c r="J8" s="15"/>
      <c r="K8" s="15"/>
      <c r="L8" s="13"/>
      <c r="M8" s="14"/>
      <c r="N8" s="15"/>
      <c r="O8" s="15"/>
      <c r="P8" s="11"/>
    </row>
    <row r="9" spans="1:16" ht="18.75">
      <c r="A9" s="17" t="s">
        <v>6</v>
      </c>
      <c r="B9" s="17"/>
      <c r="C9" s="15"/>
      <c r="D9" s="15"/>
      <c r="E9" s="15"/>
      <c r="F9" s="15"/>
      <c r="G9" s="15"/>
      <c r="H9" s="15"/>
      <c r="I9" s="15"/>
      <c r="J9" s="15"/>
      <c r="K9" s="15"/>
      <c r="L9" s="13"/>
      <c r="M9" s="14"/>
      <c r="N9" s="15"/>
      <c r="O9" s="15"/>
      <c r="P9" s="11"/>
    </row>
    <row r="10" spans="1:16" s="26" customFormat="1">
      <c r="A10" s="18" t="s">
        <v>7</v>
      </c>
      <c r="B10" s="19"/>
      <c r="C10" s="20" t="s">
        <v>8</v>
      </c>
      <c r="D10" s="20"/>
      <c r="E10" s="20"/>
      <c r="F10" s="21"/>
      <c r="G10" s="20" t="s">
        <v>9</v>
      </c>
      <c r="H10" s="20"/>
      <c r="I10" s="20"/>
      <c r="J10" s="20"/>
      <c r="K10" s="21"/>
      <c r="L10" s="22"/>
      <c r="M10" s="23"/>
      <c r="N10" s="24"/>
      <c r="O10" s="24"/>
      <c r="P10" s="25"/>
    </row>
    <row r="11" spans="1:16" s="26" customFormat="1">
      <c r="A11" s="18" t="s">
        <v>10</v>
      </c>
      <c r="B11" s="19"/>
      <c r="C11" s="27">
        <v>4</v>
      </c>
      <c r="D11" s="21"/>
      <c r="E11" s="21"/>
      <c r="F11" s="21"/>
      <c r="G11" s="27">
        <v>2</v>
      </c>
      <c r="H11" s="21"/>
      <c r="I11" s="21"/>
      <c r="J11" s="21"/>
      <c r="K11" s="21"/>
      <c r="L11" s="22"/>
      <c r="M11" s="28"/>
      <c r="N11" s="29"/>
      <c r="O11" s="29"/>
      <c r="P11" s="25"/>
    </row>
    <row r="12" spans="1:16" s="26" customFormat="1">
      <c r="A12" s="27" t="s">
        <v>11</v>
      </c>
      <c r="B12" s="19"/>
      <c r="C12" s="30">
        <v>5150</v>
      </c>
      <c r="D12" s="31"/>
      <c r="E12" s="31"/>
      <c r="F12" s="32"/>
      <c r="G12" s="33">
        <v>9275.7000000000007</v>
      </c>
      <c r="H12" s="34"/>
      <c r="I12" s="34"/>
      <c r="J12" s="34"/>
      <c r="K12" s="35"/>
      <c r="L12" s="22"/>
      <c r="M12" s="28"/>
      <c r="N12" s="29"/>
      <c r="O12" s="29"/>
      <c r="P12" s="25"/>
    </row>
    <row r="13" spans="1:16" ht="75">
      <c r="A13" s="36" t="s">
        <v>12</v>
      </c>
      <c r="B13" s="19"/>
      <c r="C13" s="37" t="s">
        <v>13</v>
      </c>
      <c r="D13" s="38" t="s">
        <v>14</v>
      </c>
      <c r="E13" s="39" t="s">
        <v>15</v>
      </c>
      <c r="F13" s="39" t="s">
        <v>16</v>
      </c>
      <c r="G13" s="37" t="s">
        <v>13</v>
      </c>
      <c r="H13" s="38" t="s">
        <v>14</v>
      </c>
      <c r="I13" s="39" t="s">
        <v>15</v>
      </c>
      <c r="J13" s="38" t="s">
        <v>17</v>
      </c>
      <c r="K13" s="38" t="s">
        <v>16</v>
      </c>
      <c r="L13" s="22"/>
      <c r="M13" s="40"/>
      <c r="N13" s="41"/>
      <c r="O13" s="41"/>
    </row>
    <row r="14" spans="1:16">
      <c r="A14" s="42" t="s">
        <v>18</v>
      </c>
      <c r="B14" s="20" t="s">
        <v>19</v>
      </c>
      <c r="C14" s="22"/>
      <c r="D14" s="22"/>
      <c r="E14" s="22"/>
      <c r="F14" s="22"/>
      <c r="G14" s="31"/>
      <c r="H14" s="31"/>
      <c r="I14" s="31"/>
      <c r="J14" s="43"/>
      <c r="K14" s="44"/>
      <c r="L14" s="22"/>
      <c r="M14" s="23" t="s">
        <v>20</v>
      </c>
      <c r="N14" s="38" t="s">
        <v>21</v>
      </c>
      <c r="O14" s="38"/>
    </row>
    <row r="15" spans="1:16" s="26" customFormat="1" ht="127.5">
      <c r="A15" s="44">
        <v>1</v>
      </c>
      <c r="B15" s="45" t="s">
        <v>22</v>
      </c>
      <c r="C15" s="46" t="s">
        <v>23</v>
      </c>
      <c r="D15" s="47">
        <v>87976.44</v>
      </c>
      <c r="E15" s="47">
        <f>D15/12/5150</f>
        <v>1.4235669902912622</v>
      </c>
      <c r="F15" s="48" t="e">
        <f>E62</f>
        <v>#REF!</v>
      </c>
      <c r="G15" s="46" t="s">
        <v>23</v>
      </c>
      <c r="H15" s="47">
        <v>101306.79</v>
      </c>
      <c r="I15" s="49">
        <f>H15/12/5150</f>
        <v>1.6392684466019418</v>
      </c>
      <c r="J15" s="50">
        <v>167270.24</v>
      </c>
      <c r="K15" s="51">
        <f>J15/12/$G$12</f>
        <v>1.5027638525034948</v>
      </c>
      <c r="L15" s="38" t="s">
        <v>24</v>
      </c>
      <c r="M15" s="52">
        <v>167270.23952579248</v>
      </c>
      <c r="N15" s="29"/>
      <c r="O15" s="29"/>
      <c r="P15" s="25"/>
    </row>
    <row r="16" spans="1:16" s="26" customFormat="1" ht="150">
      <c r="A16" s="44">
        <v>2</v>
      </c>
      <c r="B16" s="45" t="s">
        <v>25</v>
      </c>
      <c r="C16" s="46" t="s">
        <v>26</v>
      </c>
      <c r="D16" s="47">
        <v>114756.45</v>
      </c>
      <c r="E16" s="47">
        <f>D16/12/5150</f>
        <v>1.8569004854368933</v>
      </c>
      <c r="F16" s="53"/>
      <c r="G16" s="46" t="s">
        <v>26</v>
      </c>
      <c r="H16" s="47">
        <v>80017.539999999994</v>
      </c>
      <c r="I16" s="49">
        <f>H16/12/5150</f>
        <v>1.2947822006472491</v>
      </c>
      <c r="J16" s="50">
        <v>133228.82999999999</v>
      </c>
      <c r="K16" s="51">
        <f>J16/12/$G$12</f>
        <v>1.1969341936457623</v>
      </c>
      <c r="L16" s="38" t="s">
        <v>27</v>
      </c>
      <c r="M16" s="52">
        <v>133228.83047420753</v>
      </c>
      <c r="N16" s="29"/>
      <c r="O16" s="29"/>
      <c r="P16" s="25"/>
    </row>
    <row r="17" spans="1:18" s="26" customFormat="1" ht="32.25" customHeight="1">
      <c r="A17" s="44">
        <v>3</v>
      </c>
      <c r="B17" s="45" t="s">
        <v>28</v>
      </c>
      <c r="C17" s="54" t="s">
        <v>29</v>
      </c>
      <c r="D17" s="49">
        <v>35844</v>
      </c>
      <c r="E17" s="47">
        <f>D17/12/5150</f>
        <v>0.57999999999999996</v>
      </c>
      <c r="F17" s="53"/>
      <c r="G17" s="54" t="s">
        <v>29</v>
      </c>
      <c r="H17" s="49">
        <v>35844</v>
      </c>
      <c r="I17" s="49">
        <f>H17/12/5150</f>
        <v>0.57999999999999996</v>
      </c>
      <c r="J17" s="50">
        <v>100384.21</v>
      </c>
      <c r="K17" s="51">
        <f>J17/12/G12</f>
        <v>0.90185655350359895</v>
      </c>
      <c r="L17" s="55"/>
      <c r="M17" s="52">
        <v>100384.21</v>
      </c>
      <c r="N17" s="29"/>
      <c r="O17" s="29"/>
      <c r="P17" s="25"/>
    </row>
    <row r="18" spans="1:18" s="26" customFormat="1" ht="28.5">
      <c r="A18" s="44">
        <v>4</v>
      </c>
      <c r="B18" s="45" t="s">
        <v>30</v>
      </c>
      <c r="C18" s="56"/>
      <c r="D18" s="57">
        <f>D19+D20+D21+D22+D23+D24+D25+D26</f>
        <v>203408.5</v>
      </c>
      <c r="E18" s="57">
        <f>E19+E20+E21+E22+E23+E24+E25+E26</f>
        <v>3.2913996763754048</v>
      </c>
      <c r="F18" s="53"/>
      <c r="G18" s="56"/>
      <c r="H18" s="57">
        <f>H19+H20+H21+H22+H23+H24+H25+H26</f>
        <v>203408.5</v>
      </c>
      <c r="I18" s="49">
        <f>H18/12/5150</f>
        <v>3.2913996763754043</v>
      </c>
      <c r="J18" s="50">
        <v>67627.69</v>
      </c>
      <c r="K18" s="51">
        <f>J18/12/G12</f>
        <v>0.6075704079835843</v>
      </c>
      <c r="L18" s="22" t="s">
        <v>31</v>
      </c>
      <c r="M18" s="52">
        <v>67627.69</v>
      </c>
      <c r="N18" s="58">
        <v>54147.482016229689</v>
      </c>
      <c r="O18" s="58">
        <v>0.48646357342509355</v>
      </c>
      <c r="P18" s="25"/>
    </row>
    <row r="19" spans="1:18" s="26" customFormat="1" ht="45" hidden="1">
      <c r="A19" s="44" t="s">
        <v>32</v>
      </c>
      <c r="B19" s="59" t="s">
        <v>33</v>
      </c>
      <c r="C19" s="38" t="s">
        <v>34</v>
      </c>
      <c r="D19" s="60">
        <v>181214.85</v>
      </c>
      <c r="E19" s="60">
        <f t="shared" ref="E19:E27" si="0">D19/12/5150</f>
        <v>2.9322791262135923</v>
      </c>
      <c r="F19" s="53"/>
      <c r="G19" s="38" t="s">
        <v>34</v>
      </c>
      <c r="H19" s="60">
        <v>181214.85</v>
      </c>
      <c r="I19" s="61">
        <f t="shared" ref="I19:I26" si="1">H19/12/5150</f>
        <v>2.9322791262135923</v>
      </c>
      <c r="J19" s="52">
        <f>$J$18/$H$18*H19</f>
        <v>60248.916339270487</v>
      </c>
      <c r="K19" s="62">
        <f>$K$18/$I$18*I19</f>
        <v>0.54127915179151331</v>
      </c>
      <c r="L19" s="63"/>
      <c r="M19" s="28"/>
      <c r="N19" s="64"/>
      <c r="O19" s="64"/>
      <c r="R19" s="65">
        <f>1.375*12*11744.2</f>
        <v>193779.30000000002</v>
      </c>
    </row>
    <row r="20" spans="1:18" s="26" customFormat="1" hidden="1">
      <c r="A20" s="44" t="s">
        <v>35</v>
      </c>
      <c r="B20" s="59" t="s">
        <v>36</v>
      </c>
      <c r="C20" s="38" t="s">
        <v>37</v>
      </c>
      <c r="D20" s="60">
        <v>18670.939999999999</v>
      </c>
      <c r="E20" s="60">
        <f t="shared" si="0"/>
        <v>0.30211877022653721</v>
      </c>
      <c r="F20" s="53"/>
      <c r="G20" s="38" t="s">
        <v>37</v>
      </c>
      <c r="H20" s="60">
        <v>18670.939999999999</v>
      </c>
      <c r="I20" s="61">
        <f t="shared" si="1"/>
        <v>0.30211877022653721</v>
      </c>
      <c r="J20" s="52">
        <f t="shared" ref="J20:J26" si="2">$J$18/$H$18*H20</f>
        <v>6207.57019656799</v>
      </c>
      <c r="K20" s="62">
        <f t="shared" ref="K20:K26" si="3">$K$18/$I$18*I20</f>
        <v>5.5769108140697285E-2</v>
      </c>
      <c r="L20" s="63"/>
      <c r="M20" s="28"/>
      <c r="N20" s="64"/>
      <c r="O20" s="64"/>
      <c r="P20" s="25"/>
    </row>
    <row r="21" spans="1:18" s="26" customFormat="1" hidden="1">
      <c r="A21" s="44" t="s">
        <v>38</v>
      </c>
      <c r="B21" s="59" t="s">
        <v>39</v>
      </c>
      <c r="C21" s="38" t="s">
        <v>40</v>
      </c>
      <c r="D21" s="60">
        <v>533.26</v>
      </c>
      <c r="E21" s="60">
        <f t="shared" si="0"/>
        <v>8.6288025889967642E-3</v>
      </c>
      <c r="F21" s="53"/>
      <c r="G21" s="38" t="s">
        <v>40</v>
      </c>
      <c r="H21" s="60">
        <v>533.26</v>
      </c>
      <c r="I21" s="61">
        <f t="shared" si="1"/>
        <v>8.6288025889967642E-3</v>
      </c>
      <c r="J21" s="52">
        <f t="shared" si="2"/>
        <v>177.29417388850516</v>
      </c>
      <c r="K21" s="62">
        <f t="shared" si="3"/>
        <v>1.5928193549498973E-3</v>
      </c>
      <c r="L21" s="63"/>
      <c r="M21" s="28"/>
      <c r="N21" s="64"/>
      <c r="O21" s="64"/>
      <c r="P21" s="25"/>
    </row>
    <row r="22" spans="1:18" s="26" customFormat="1" ht="72" hidden="1">
      <c r="A22" s="44" t="s">
        <v>41</v>
      </c>
      <c r="B22" s="59" t="s">
        <v>42</v>
      </c>
      <c r="C22" s="38" t="s">
        <v>43</v>
      </c>
      <c r="D22" s="60">
        <v>1216.8599999999999</v>
      </c>
      <c r="E22" s="60">
        <f t="shared" si="0"/>
        <v>1.9690291262135919E-2</v>
      </c>
      <c r="F22" s="53"/>
      <c r="G22" s="38" t="s">
        <v>43</v>
      </c>
      <c r="H22" s="60">
        <v>1216.8599999999999</v>
      </c>
      <c r="I22" s="61">
        <f t="shared" si="1"/>
        <v>1.9690291262135919E-2</v>
      </c>
      <c r="J22" s="52">
        <f t="shared" si="2"/>
        <v>404.57223200308738</v>
      </c>
      <c r="K22" s="62">
        <f t="shared" si="3"/>
        <v>3.6346963212397923E-3</v>
      </c>
      <c r="L22" s="63"/>
      <c r="M22" s="28"/>
      <c r="N22" s="64"/>
      <c r="O22" s="64"/>
      <c r="P22" s="25"/>
    </row>
    <row r="23" spans="1:18" s="26" customFormat="1" ht="24" hidden="1">
      <c r="A23" s="44" t="s">
        <v>44</v>
      </c>
      <c r="B23" s="59" t="s">
        <v>45</v>
      </c>
      <c r="C23" s="38" t="s">
        <v>37</v>
      </c>
      <c r="D23" s="60">
        <v>339.43</v>
      </c>
      <c r="E23" s="60">
        <f t="shared" si="0"/>
        <v>5.4923948220064727E-3</v>
      </c>
      <c r="F23" s="53"/>
      <c r="G23" s="38" t="s">
        <v>37</v>
      </c>
      <c r="H23" s="60">
        <v>339.43</v>
      </c>
      <c r="I23" s="61">
        <f t="shared" si="1"/>
        <v>5.4923948220064727E-3</v>
      </c>
      <c r="J23" s="52">
        <f>$J$18/$H$18*H23</f>
        <v>112.85106972766626</v>
      </c>
      <c r="K23" s="62">
        <f t="shared" si="3"/>
        <v>1.013859418765037E-3</v>
      </c>
      <c r="L23" s="63"/>
      <c r="M23" s="28"/>
      <c r="N23" s="64"/>
      <c r="O23" s="64"/>
      <c r="P23" s="25"/>
    </row>
    <row r="24" spans="1:18" s="26" customFormat="1" ht="24" hidden="1">
      <c r="A24" s="44" t="s">
        <v>46</v>
      </c>
      <c r="B24" s="59" t="s">
        <v>47</v>
      </c>
      <c r="C24" s="38" t="s">
        <v>48</v>
      </c>
      <c r="D24" s="60">
        <v>56.19</v>
      </c>
      <c r="E24" s="60">
        <f t="shared" si="0"/>
        <v>9.0922330097087378E-4</v>
      </c>
      <c r="F24" s="53"/>
      <c r="G24" s="38" t="s">
        <v>48</v>
      </c>
      <c r="H24" s="60">
        <v>56.19</v>
      </c>
      <c r="I24" s="61">
        <f t="shared" si="1"/>
        <v>9.0922330097087378E-4</v>
      </c>
      <c r="J24" s="52">
        <f t="shared" si="2"/>
        <v>18.681618030219976</v>
      </c>
      <c r="K24" s="62">
        <f t="shared" si="3"/>
        <v>1.678365516907976E-4</v>
      </c>
      <c r="L24" s="63"/>
      <c r="M24" s="28"/>
      <c r="N24" s="64"/>
      <c r="O24" s="64"/>
      <c r="P24" s="25"/>
    </row>
    <row r="25" spans="1:18" s="26" customFormat="1" hidden="1">
      <c r="A25" s="44" t="s">
        <v>49</v>
      </c>
      <c r="B25" s="59" t="s">
        <v>50</v>
      </c>
      <c r="C25" s="38" t="s">
        <v>48</v>
      </c>
      <c r="D25" s="60">
        <v>964.45</v>
      </c>
      <c r="E25" s="60">
        <f t="shared" si="0"/>
        <v>1.5605987055016183E-2</v>
      </c>
      <c r="F25" s="53"/>
      <c r="G25" s="38" t="s">
        <v>48</v>
      </c>
      <c r="H25" s="60">
        <v>964.45</v>
      </c>
      <c r="I25" s="61">
        <f t="shared" si="1"/>
        <v>1.5605987055016183E-2</v>
      </c>
      <c r="J25" s="52">
        <f t="shared" si="2"/>
        <v>320.65290103658401</v>
      </c>
      <c r="K25" s="62">
        <f t="shared" si="3"/>
        <v>2.8807610300443094E-3</v>
      </c>
      <c r="L25" s="63"/>
      <c r="M25" s="28"/>
      <c r="N25" s="64"/>
      <c r="O25" s="64"/>
      <c r="P25" s="25"/>
    </row>
    <row r="26" spans="1:18" s="26" customFormat="1" hidden="1">
      <c r="A26" s="44" t="s">
        <v>51</v>
      </c>
      <c r="B26" s="59" t="s">
        <v>52</v>
      </c>
      <c r="C26" s="38" t="s">
        <v>53</v>
      </c>
      <c r="D26" s="60">
        <v>412.52</v>
      </c>
      <c r="E26" s="60">
        <f t="shared" si="0"/>
        <v>6.6750809061488668E-3</v>
      </c>
      <c r="F26" s="53"/>
      <c r="G26" s="38" t="s">
        <v>53</v>
      </c>
      <c r="H26" s="60">
        <v>412.52</v>
      </c>
      <c r="I26" s="61">
        <f t="shared" si="1"/>
        <v>6.6750809061488668E-3</v>
      </c>
      <c r="J26" s="52">
        <f t="shared" si="2"/>
        <v>137.15146947546438</v>
      </c>
      <c r="K26" s="62">
        <f t="shared" si="3"/>
        <v>1.2321753746838908E-3</v>
      </c>
      <c r="L26" s="63"/>
      <c r="M26" s="28"/>
      <c r="N26" s="64"/>
      <c r="O26" s="64"/>
      <c r="P26" s="66"/>
    </row>
    <row r="27" spans="1:18" s="26" customFormat="1" ht="42.75">
      <c r="A27" s="44">
        <v>5</v>
      </c>
      <c r="B27" s="45" t="s">
        <v>54</v>
      </c>
      <c r="C27" s="56"/>
      <c r="D27" s="57">
        <f>D28+D37</f>
        <v>227987.58000000002</v>
      </c>
      <c r="E27" s="47">
        <f t="shared" si="0"/>
        <v>3.689119417475728</v>
      </c>
      <c r="F27" s="53"/>
      <c r="G27" s="56"/>
      <c r="H27" s="57">
        <f>H28+H37</f>
        <v>227987.58000000002</v>
      </c>
      <c r="I27" s="49">
        <f>H27/12/5150</f>
        <v>3.689119417475728</v>
      </c>
      <c r="J27" s="50">
        <v>276560.11</v>
      </c>
      <c r="K27" s="51">
        <f>J27/12/G12</f>
        <v>2.4846292822464426</v>
      </c>
      <c r="L27" s="22" t="s">
        <v>55</v>
      </c>
      <c r="M27" s="52">
        <v>276560.11</v>
      </c>
      <c r="N27" s="64"/>
      <c r="O27" s="64"/>
      <c r="P27" s="25"/>
    </row>
    <row r="28" spans="1:18" s="26" customFormat="1" hidden="1">
      <c r="A28" s="44" t="s">
        <v>56</v>
      </c>
      <c r="B28" s="67" t="s">
        <v>57</v>
      </c>
      <c r="C28" s="68"/>
      <c r="D28" s="47">
        <f>D29+D30+D31+D32+D33+D34+D35+D36</f>
        <v>124909.21</v>
      </c>
      <c r="E28" s="47">
        <f>E29+E30+E31+E32+E33+E34+E35+E36</f>
        <v>4.0423692556634299</v>
      </c>
      <c r="F28" s="53"/>
      <c r="G28" s="68"/>
      <c r="H28" s="47">
        <f>H29+H30+H31+H32+H33+H34+H35+H36</f>
        <v>124909.21</v>
      </c>
      <c r="I28" s="49">
        <f>I29+I30+I31+I32+I33+I34+I35+I36</f>
        <v>4.0423692556634299</v>
      </c>
      <c r="J28" s="52">
        <f>(J27/H27*H28)-J45</f>
        <v>149134.85817052322</v>
      </c>
      <c r="K28" s="69">
        <f>J28/12/$G$12</f>
        <v>1.3398347130182735</v>
      </c>
      <c r="L28" s="63"/>
      <c r="M28" s="28"/>
      <c r="N28" s="64"/>
      <c r="O28" s="64"/>
      <c r="P28" s="25"/>
    </row>
    <row r="29" spans="1:18" s="26" customFormat="1" ht="30" hidden="1">
      <c r="A29" s="44" t="s">
        <v>58</v>
      </c>
      <c r="B29" s="70" t="s">
        <v>59</v>
      </c>
      <c r="C29" s="71" t="s">
        <v>60</v>
      </c>
      <c r="D29" s="72">
        <v>51311.38</v>
      </c>
      <c r="E29" s="60">
        <f>D29/6/5150</f>
        <v>1.6605624595469253</v>
      </c>
      <c r="F29" s="53"/>
      <c r="G29" s="71" t="s">
        <v>60</v>
      </c>
      <c r="H29" s="72">
        <v>51311.38</v>
      </c>
      <c r="I29" s="61">
        <f>H29/6/5150</f>
        <v>1.6605624595469253</v>
      </c>
      <c r="J29" s="52">
        <f>$J$28/$H$28*H29</f>
        <v>61263.019587057039</v>
      </c>
      <c r="K29" s="69">
        <f t="shared" ref="K29:K45" si="4">J29/12/$G$12</f>
        <v>0.55038990397002419</v>
      </c>
      <c r="L29" s="63"/>
      <c r="M29" s="28"/>
      <c r="N29" s="64"/>
      <c r="O29" s="64"/>
      <c r="P29" s="25"/>
    </row>
    <row r="30" spans="1:18" s="26" customFormat="1" ht="45" hidden="1">
      <c r="A30" s="44" t="s">
        <v>61</v>
      </c>
      <c r="B30" s="70" t="s">
        <v>62</v>
      </c>
      <c r="C30" s="71" t="s">
        <v>63</v>
      </c>
      <c r="D30" s="72">
        <v>66572.58</v>
      </c>
      <c r="E30" s="60">
        <f t="shared" ref="E30:E36" si="5">D30/6/5150</f>
        <v>2.1544524271844661</v>
      </c>
      <c r="F30" s="53"/>
      <c r="G30" s="71" t="s">
        <v>63</v>
      </c>
      <c r="H30" s="72">
        <v>66572.58</v>
      </c>
      <c r="I30" s="61">
        <f t="shared" ref="I30:I36" si="6">H30/6/5150</f>
        <v>2.1544524271844661</v>
      </c>
      <c r="J30" s="52">
        <f t="shared" ref="J30:J36" si="7">$J$28/$H$28*H30</f>
        <v>79484.069079820532</v>
      </c>
      <c r="K30" s="69">
        <f t="shared" si="4"/>
        <v>0.71408868584779339</v>
      </c>
      <c r="L30" s="63"/>
      <c r="M30" s="28"/>
      <c r="N30" s="64"/>
      <c r="O30" s="64"/>
      <c r="P30" s="25"/>
    </row>
    <row r="31" spans="1:18" s="26" customFormat="1" ht="30" hidden="1">
      <c r="A31" s="44" t="s">
        <v>64</v>
      </c>
      <c r="B31" s="70" t="s">
        <v>65</v>
      </c>
      <c r="C31" s="71" t="s">
        <v>66</v>
      </c>
      <c r="D31" s="72">
        <v>5328.49</v>
      </c>
      <c r="E31" s="60">
        <f t="shared" si="5"/>
        <v>0.1724430420711974</v>
      </c>
      <c r="F31" s="53"/>
      <c r="G31" s="71" t="s">
        <v>66</v>
      </c>
      <c r="H31" s="72">
        <v>5328.49</v>
      </c>
      <c r="I31" s="61">
        <f t="shared" si="6"/>
        <v>0.1724430420711974</v>
      </c>
      <c r="J31" s="52">
        <f t="shared" si="7"/>
        <v>6361.92960001149</v>
      </c>
      <c r="K31" s="69">
        <f t="shared" si="4"/>
        <v>5.7155880418831725E-2</v>
      </c>
      <c r="L31" s="63"/>
      <c r="M31" s="28"/>
      <c r="N31" s="64"/>
      <c r="O31" s="64"/>
      <c r="P31" s="25"/>
    </row>
    <row r="32" spans="1:18" s="26" customFormat="1" ht="45" hidden="1">
      <c r="A32" s="44" t="s">
        <v>67</v>
      </c>
      <c r="B32" s="70" t="s">
        <v>68</v>
      </c>
      <c r="C32" s="71" t="s">
        <v>53</v>
      </c>
      <c r="D32" s="72">
        <v>317.92</v>
      </c>
      <c r="E32" s="60">
        <f t="shared" si="5"/>
        <v>1.0288673139158577E-2</v>
      </c>
      <c r="F32" s="53"/>
      <c r="G32" s="71" t="s">
        <v>53</v>
      </c>
      <c r="H32" s="72">
        <v>317.92</v>
      </c>
      <c r="I32" s="61">
        <f t="shared" si="6"/>
        <v>1.0288673139158577E-2</v>
      </c>
      <c r="J32" s="52">
        <f t="shared" si="7"/>
        <v>379.57932893477386</v>
      </c>
      <c r="K32" s="69">
        <f t="shared" si="4"/>
        <v>3.4101588823015495E-3</v>
      </c>
      <c r="L32" s="63"/>
      <c r="M32" s="28"/>
      <c r="N32" s="64"/>
      <c r="O32" s="64"/>
      <c r="P32" s="25"/>
    </row>
    <row r="33" spans="1:17" s="26" customFormat="1" ht="45" hidden="1">
      <c r="A33" s="44" t="s">
        <v>69</v>
      </c>
      <c r="B33" s="70" t="s">
        <v>70</v>
      </c>
      <c r="C33" s="71" t="s">
        <v>71</v>
      </c>
      <c r="D33" s="72">
        <v>268.66000000000003</v>
      </c>
      <c r="E33" s="60">
        <f t="shared" si="5"/>
        <v>8.6944983818770232E-3</v>
      </c>
      <c r="F33" s="53"/>
      <c r="G33" s="71" t="s">
        <v>71</v>
      </c>
      <c r="H33" s="72">
        <v>268.66000000000003</v>
      </c>
      <c r="I33" s="61">
        <f t="shared" si="6"/>
        <v>8.6944983818770232E-3</v>
      </c>
      <c r="J33" s="52">
        <f t="shared" si="7"/>
        <v>320.76554640040371</v>
      </c>
      <c r="K33" s="69">
        <f t="shared" si="4"/>
        <v>2.8817730413913385E-3</v>
      </c>
      <c r="L33" s="63"/>
      <c r="M33" s="28"/>
      <c r="N33" s="64"/>
      <c r="O33" s="64"/>
      <c r="P33" s="25"/>
    </row>
    <row r="34" spans="1:17" s="26" customFormat="1" ht="30" hidden="1">
      <c r="A34" s="44" t="s">
        <v>72</v>
      </c>
      <c r="B34" s="70" t="s">
        <v>73</v>
      </c>
      <c r="C34" s="71" t="s">
        <v>74</v>
      </c>
      <c r="D34" s="72">
        <v>805.99</v>
      </c>
      <c r="E34" s="60">
        <f t="shared" si="5"/>
        <v>2.608381877022654E-2</v>
      </c>
      <c r="F34" s="53"/>
      <c r="G34" s="71" t="s">
        <v>74</v>
      </c>
      <c r="H34" s="72">
        <v>805.99</v>
      </c>
      <c r="I34" s="61">
        <f t="shared" si="6"/>
        <v>2.608381877022654E-2</v>
      </c>
      <c r="J34" s="52">
        <f t="shared" si="7"/>
        <v>962.30857866173358</v>
      </c>
      <c r="K34" s="69">
        <f t="shared" si="4"/>
        <v>8.645426388859543E-3</v>
      </c>
      <c r="L34" s="63"/>
      <c r="M34" s="28"/>
      <c r="N34" s="64"/>
      <c r="O34" s="64"/>
      <c r="P34" s="25"/>
    </row>
    <row r="35" spans="1:17" s="26" customFormat="1" ht="45" hidden="1">
      <c r="A35" s="44" t="s">
        <v>75</v>
      </c>
      <c r="B35" s="70" t="s">
        <v>76</v>
      </c>
      <c r="C35" s="71" t="s">
        <v>77</v>
      </c>
      <c r="D35" s="72">
        <v>296.25</v>
      </c>
      <c r="E35" s="60">
        <f t="shared" si="5"/>
        <v>9.5873786407766996E-3</v>
      </c>
      <c r="F35" s="53"/>
      <c r="G35" s="71" t="s">
        <v>77</v>
      </c>
      <c r="H35" s="72">
        <v>296.25</v>
      </c>
      <c r="I35" s="61">
        <f t="shared" si="6"/>
        <v>9.5873786407766996E-3</v>
      </c>
      <c r="J35" s="52">
        <f t="shared" si="7"/>
        <v>353.7065179822809</v>
      </c>
      <c r="K35" s="69">
        <f t="shared" si="4"/>
        <v>3.1777163087626887E-3</v>
      </c>
      <c r="L35" s="63"/>
      <c r="M35" s="28"/>
      <c r="N35" s="64"/>
      <c r="O35" s="64"/>
      <c r="P35" s="25"/>
    </row>
    <row r="36" spans="1:17" s="26" customFormat="1" hidden="1">
      <c r="A36" s="44" t="s">
        <v>78</v>
      </c>
      <c r="B36" s="70" t="s">
        <v>79</v>
      </c>
      <c r="C36" s="71" t="s">
        <v>80</v>
      </c>
      <c r="D36" s="72">
        <v>7.94</v>
      </c>
      <c r="E36" s="60">
        <f t="shared" si="5"/>
        <v>2.5695792880258903E-4</v>
      </c>
      <c r="F36" s="53"/>
      <c r="G36" s="71" t="s">
        <v>80</v>
      </c>
      <c r="H36" s="72">
        <v>7.94</v>
      </c>
      <c r="I36" s="61">
        <f t="shared" si="6"/>
        <v>2.5695792880258903E-4</v>
      </c>
      <c r="J36" s="52">
        <f t="shared" si="7"/>
        <v>9.47993165495126</v>
      </c>
      <c r="K36" s="62">
        <f t="shared" si="4"/>
        <v>8.5168160309116467E-5</v>
      </c>
      <c r="L36" s="63"/>
      <c r="M36" s="28"/>
      <c r="N36" s="64"/>
      <c r="O36" s="64"/>
      <c r="P36" s="25"/>
    </row>
    <row r="37" spans="1:17" s="26" customFormat="1" hidden="1">
      <c r="A37" s="44" t="s">
        <v>81</v>
      </c>
      <c r="B37" s="67" t="s">
        <v>82</v>
      </c>
      <c r="C37" s="73"/>
      <c r="D37" s="47">
        <f>D38+D39+D40+D41+D42+D43+D44</f>
        <v>103078.37</v>
      </c>
      <c r="E37" s="47">
        <v>3.33</v>
      </c>
      <c r="F37" s="53"/>
      <c r="G37" s="73"/>
      <c r="H37" s="47">
        <f>H38+H39+H40+H41+H42+H43+H44</f>
        <v>103078.37</v>
      </c>
      <c r="I37" s="49">
        <v>3.33</v>
      </c>
      <c r="J37" s="52">
        <f>J27/H27*H37+J45</f>
        <v>127425.25182947672</v>
      </c>
      <c r="K37" s="69">
        <f t="shared" si="4"/>
        <v>1.1447945692281687</v>
      </c>
      <c r="L37" s="63"/>
      <c r="M37" s="28"/>
      <c r="N37" s="64"/>
      <c r="O37" s="64"/>
      <c r="P37" s="66">
        <f>J37+J28</f>
        <v>276560.10999999993</v>
      </c>
    </row>
    <row r="38" spans="1:17" s="26" customFormat="1" ht="45" hidden="1">
      <c r="A38" s="44" t="s">
        <v>83</v>
      </c>
      <c r="B38" s="70" t="s">
        <v>84</v>
      </c>
      <c r="C38" s="71" t="s">
        <v>85</v>
      </c>
      <c r="D38" s="72">
        <v>51876.7</v>
      </c>
      <c r="E38" s="60">
        <f>D38/6/5150</f>
        <v>1.6788576051779935</v>
      </c>
      <c r="F38" s="53"/>
      <c r="G38" s="71" t="s">
        <v>85</v>
      </c>
      <c r="H38" s="72">
        <v>51876.7</v>
      </c>
      <c r="I38" s="61">
        <f>H38/6/5150</f>
        <v>1.6788576051779935</v>
      </c>
      <c r="J38" s="52">
        <f>($J$37-$J$45)/$H$37*H38</f>
        <v>62928.979984071928</v>
      </c>
      <c r="K38" s="69">
        <f t="shared" si="4"/>
        <v>0.56535697201713375</v>
      </c>
      <c r="L38" s="63"/>
      <c r="M38" s="28"/>
      <c r="N38" s="64"/>
      <c r="O38" s="64"/>
      <c r="P38" s="25"/>
    </row>
    <row r="39" spans="1:17" s="26" customFormat="1" ht="30" hidden="1">
      <c r="A39" s="44" t="s">
        <v>86</v>
      </c>
      <c r="B39" s="70" t="s">
        <v>87</v>
      </c>
      <c r="C39" s="71" t="s">
        <v>88</v>
      </c>
      <c r="D39" s="72">
        <v>4042.52</v>
      </c>
      <c r="E39" s="60">
        <f t="shared" ref="E39:E44" si="8">D39/6/5150</f>
        <v>0.13082588996763753</v>
      </c>
      <c r="F39" s="53"/>
      <c r="G39" s="71" t="s">
        <v>88</v>
      </c>
      <c r="H39" s="72">
        <v>4042.52</v>
      </c>
      <c r="I39" s="61">
        <f t="shared" ref="I39:I44" si="9">H39/6/5150</f>
        <v>0.13082588996763753</v>
      </c>
      <c r="J39" s="52">
        <f t="shared" ref="J39:J44" si="10">($J$37-$J$45)/$H$37*H39</f>
        <v>4903.7749156212794</v>
      </c>
      <c r="K39" s="69">
        <f t="shared" si="4"/>
        <v>4.4055748852928248E-2</v>
      </c>
      <c r="L39" s="63"/>
      <c r="M39" s="28"/>
      <c r="N39" s="64"/>
      <c r="O39" s="64"/>
      <c r="P39" s="25"/>
    </row>
    <row r="40" spans="1:17" s="26" customFormat="1" hidden="1">
      <c r="A40" s="44" t="s">
        <v>89</v>
      </c>
      <c r="B40" s="70" t="s">
        <v>90</v>
      </c>
      <c r="C40" s="71" t="s">
        <v>91</v>
      </c>
      <c r="D40" s="72">
        <v>46418.86</v>
      </c>
      <c r="E40" s="60">
        <f t="shared" si="8"/>
        <v>1.5022284789644011</v>
      </c>
      <c r="F40" s="53"/>
      <c r="G40" s="71" t="s">
        <v>91</v>
      </c>
      <c r="H40" s="72">
        <v>46418.86</v>
      </c>
      <c r="I40" s="61">
        <f t="shared" si="9"/>
        <v>1.5022284789644011</v>
      </c>
      <c r="J40" s="52">
        <f t="shared" si="10"/>
        <v>56308.352532513381</v>
      </c>
      <c r="K40" s="69">
        <f t="shared" si="4"/>
        <v>0.50587693770203668</v>
      </c>
      <c r="L40" s="63"/>
      <c r="M40" s="28"/>
      <c r="N40" s="64"/>
      <c r="O40" s="64"/>
      <c r="P40" s="25"/>
    </row>
    <row r="41" spans="1:17" s="26" customFormat="1" ht="45" hidden="1">
      <c r="A41" s="44" t="s">
        <v>92</v>
      </c>
      <c r="B41" s="70" t="s">
        <v>93</v>
      </c>
      <c r="C41" s="71" t="s">
        <v>40</v>
      </c>
      <c r="D41" s="72">
        <v>29.46</v>
      </c>
      <c r="E41" s="60">
        <f t="shared" si="8"/>
        <v>9.5339805825242724E-4</v>
      </c>
      <c r="F41" s="53"/>
      <c r="G41" s="71" t="s">
        <v>40</v>
      </c>
      <c r="H41" s="72">
        <v>29.46</v>
      </c>
      <c r="I41" s="61">
        <f t="shared" si="9"/>
        <v>9.5339805825242724E-4</v>
      </c>
      <c r="J41" s="52">
        <f t="shared" si="10"/>
        <v>35.736424065731995</v>
      </c>
      <c r="K41" s="62">
        <f t="shared" si="4"/>
        <v>3.2105774645697888E-4</v>
      </c>
      <c r="L41" s="63"/>
      <c r="M41" s="28"/>
      <c r="N41" s="64"/>
      <c r="O41" s="64"/>
      <c r="P41" s="25"/>
    </row>
    <row r="42" spans="1:17" s="26" customFormat="1" hidden="1">
      <c r="A42" s="44" t="s">
        <v>94</v>
      </c>
      <c r="B42" s="70" t="s">
        <v>95</v>
      </c>
      <c r="C42" s="71" t="s">
        <v>74</v>
      </c>
      <c r="D42" s="72">
        <v>351.39</v>
      </c>
      <c r="E42" s="60">
        <f t="shared" si="8"/>
        <v>1.1371844660194174E-2</v>
      </c>
      <c r="F42" s="53"/>
      <c r="G42" s="71" t="s">
        <v>74</v>
      </c>
      <c r="H42" s="72">
        <v>351.39</v>
      </c>
      <c r="I42" s="61">
        <f t="shared" si="9"/>
        <v>1.1371844660194174E-2</v>
      </c>
      <c r="J42" s="52">
        <f t="shared" si="10"/>
        <v>426.25329438077273</v>
      </c>
      <c r="K42" s="69">
        <f t="shared" si="4"/>
        <v>3.8294800246951055E-3</v>
      </c>
      <c r="L42" s="63"/>
      <c r="M42" s="28"/>
      <c r="N42" s="64"/>
      <c r="O42" s="64"/>
      <c r="P42" s="25"/>
    </row>
    <row r="43" spans="1:17" s="26" customFormat="1" hidden="1">
      <c r="A43" s="44" t="s">
        <v>96</v>
      </c>
      <c r="B43" s="70" t="s">
        <v>97</v>
      </c>
      <c r="C43" s="71" t="s">
        <v>37</v>
      </c>
      <c r="D43" s="72">
        <v>351.5</v>
      </c>
      <c r="E43" s="60">
        <f t="shared" si="8"/>
        <v>1.1375404530744338E-2</v>
      </c>
      <c r="F43" s="53"/>
      <c r="G43" s="71" t="s">
        <v>37</v>
      </c>
      <c r="H43" s="72">
        <v>351.5</v>
      </c>
      <c r="I43" s="61">
        <f t="shared" si="9"/>
        <v>1.1375404530744338E-2</v>
      </c>
      <c r="J43" s="52">
        <f t="shared" si="10"/>
        <v>426.3867297727358</v>
      </c>
      <c r="K43" s="69">
        <f t="shared" si="4"/>
        <v>3.8306788146513274E-3</v>
      </c>
      <c r="L43" s="63"/>
      <c r="M43" s="28"/>
      <c r="N43" s="64"/>
      <c r="O43" s="64"/>
      <c r="P43" s="25"/>
    </row>
    <row r="44" spans="1:17" s="26" customFormat="1" hidden="1">
      <c r="A44" s="44" t="s">
        <v>98</v>
      </c>
      <c r="B44" s="70" t="s">
        <v>79</v>
      </c>
      <c r="C44" s="71" t="s">
        <v>80</v>
      </c>
      <c r="D44" s="72">
        <v>7.94</v>
      </c>
      <c r="E44" s="60">
        <f t="shared" si="8"/>
        <v>2.5695792880258903E-4</v>
      </c>
      <c r="F44" s="53"/>
      <c r="G44" s="71" t="s">
        <v>80</v>
      </c>
      <c r="H44" s="72">
        <v>7.94</v>
      </c>
      <c r="I44" s="61">
        <f t="shared" si="9"/>
        <v>2.5695792880258903E-4</v>
      </c>
      <c r="J44" s="52">
        <f t="shared" si="10"/>
        <v>9.6316092016942321</v>
      </c>
      <c r="K44" s="62">
        <f t="shared" si="4"/>
        <v>8.653083865812671E-5</v>
      </c>
      <c r="L44" s="63"/>
      <c r="M44" s="28"/>
      <c r="N44" s="64"/>
      <c r="O44" s="64"/>
      <c r="P44" s="25"/>
    </row>
    <row r="45" spans="1:17" s="26" customFormat="1" hidden="1">
      <c r="A45" s="44" t="s">
        <v>99</v>
      </c>
      <c r="B45" s="70" t="s">
        <v>100</v>
      </c>
      <c r="C45" s="71"/>
      <c r="D45" s="72"/>
      <c r="E45" s="60"/>
      <c r="F45" s="53"/>
      <c r="G45" s="71" t="s">
        <v>101</v>
      </c>
      <c r="H45" s="72"/>
      <c r="I45" s="61"/>
      <c r="J45" s="52">
        <f>'[1]Благоустройство ук'!$B$24+'[1]благоустр-во КЖЭК'!$B$123</f>
        <v>2386.1363398492003</v>
      </c>
      <c r="K45" s="69">
        <f t="shared" si="4"/>
        <v>2.1437163231608759E-2</v>
      </c>
      <c r="L45" s="55"/>
      <c r="M45" s="28"/>
      <c r="N45" s="64"/>
      <c r="O45" s="64"/>
      <c r="P45" s="25" t="s">
        <v>102</v>
      </c>
    </row>
    <row r="46" spans="1:17" s="26" customFormat="1" ht="60">
      <c r="A46" s="44">
        <v>6</v>
      </c>
      <c r="B46" s="74" t="s">
        <v>103</v>
      </c>
      <c r="C46" s="45" t="s">
        <v>71</v>
      </c>
      <c r="D46" s="47">
        <v>1172.79</v>
      </c>
      <c r="E46" s="47">
        <f>D46/12/5150</f>
        <v>1.8977184466019419E-2</v>
      </c>
      <c r="F46" s="53"/>
      <c r="G46" s="45" t="s">
        <v>71</v>
      </c>
      <c r="H46" s="47">
        <v>1172.79</v>
      </c>
      <c r="I46" s="49">
        <f t="shared" ref="I46:I61" si="11">H46/12/5150</f>
        <v>1.8977184466019419E-2</v>
      </c>
      <c r="J46" s="50">
        <v>110888.61</v>
      </c>
      <c r="K46" s="51">
        <f>J46/12/G12</f>
        <v>0.99622858652177193</v>
      </c>
      <c r="L46" s="38" t="s">
        <v>104</v>
      </c>
      <c r="M46" s="52">
        <f>(3816.22*12)+65093.97</f>
        <v>110888.61</v>
      </c>
      <c r="N46" s="58">
        <v>28704.878389831945</v>
      </c>
      <c r="O46" s="58">
        <v>0.25788600312134524</v>
      </c>
      <c r="Q46" s="25"/>
    </row>
    <row r="47" spans="1:17" s="26" customFormat="1" ht="60">
      <c r="A47" s="44">
        <v>7</v>
      </c>
      <c r="B47" s="74" t="s">
        <v>105</v>
      </c>
      <c r="C47" s="45" t="s">
        <v>106</v>
      </c>
      <c r="D47" s="47">
        <v>44731.95</v>
      </c>
      <c r="E47" s="47">
        <f>D47/12/5150</f>
        <v>0.72381796116504848</v>
      </c>
      <c r="F47" s="53"/>
      <c r="G47" s="45" t="s">
        <v>106</v>
      </c>
      <c r="H47" s="47">
        <v>44731.95</v>
      </c>
      <c r="I47" s="49">
        <f t="shared" si="11"/>
        <v>0.72381796116504848</v>
      </c>
      <c r="J47" s="50">
        <v>131474.88</v>
      </c>
      <c r="K47" s="51">
        <f>J47/12/G12</f>
        <v>1.1811766227885765</v>
      </c>
      <c r="L47" s="38" t="s">
        <v>107</v>
      </c>
      <c r="M47" s="52">
        <f>10956.24*12</f>
        <v>131474.88</v>
      </c>
      <c r="N47" s="29"/>
      <c r="O47" s="29"/>
      <c r="P47" s="25"/>
    </row>
    <row r="48" spans="1:17" s="26" customFormat="1" ht="60">
      <c r="A48" s="44">
        <v>8</v>
      </c>
      <c r="B48" s="74" t="s">
        <v>108</v>
      </c>
      <c r="C48" s="45" t="s">
        <v>109</v>
      </c>
      <c r="D48" s="47">
        <v>85206.3</v>
      </c>
      <c r="E48" s="47">
        <f>D48/12/5150</f>
        <v>1.3787427184466021</v>
      </c>
      <c r="F48" s="53"/>
      <c r="G48" s="45" t="s">
        <v>109</v>
      </c>
      <c r="H48" s="47">
        <v>85206.3</v>
      </c>
      <c r="I48" s="49">
        <f t="shared" si="11"/>
        <v>1.3787427184466021</v>
      </c>
      <c r="J48" s="50">
        <v>114909.3</v>
      </c>
      <c r="K48" s="51">
        <f>J48/12/G12</f>
        <v>1.0323506581713509</v>
      </c>
      <c r="L48" s="38" t="s">
        <v>110</v>
      </c>
      <c r="M48" s="52">
        <v>114909.3</v>
      </c>
      <c r="N48" s="29"/>
      <c r="O48" s="29"/>
      <c r="P48" s="25"/>
    </row>
    <row r="49" spans="1:17" s="26" customFormat="1" ht="45">
      <c r="A49" s="44">
        <v>9</v>
      </c>
      <c r="B49" s="74" t="s">
        <v>111</v>
      </c>
      <c r="C49" s="45" t="s">
        <v>112</v>
      </c>
      <c r="D49" s="49">
        <v>2520</v>
      </c>
      <c r="E49" s="47">
        <f>D49/12/5150</f>
        <v>4.0776699029126215E-2</v>
      </c>
      <c r="F49" s="53"/>
      <c r="G49" s="45" t="s">
        <v>112</v>
      </c>
      <c r="H49" s="49">
        <v>2520</v>
      </c>
      <c r="I49" s="49">
        <f t="shared" si="11"/>
        <v>4.0776699029126215E-2</v>
      </c>
      <c r="J49" s="50">
        <v>5062.1499999999996</v>
      </c>
      <c r="K49" s="51">
        <f>J49/12/G12</f>
        <v>4.547859820103424E-2</v>
      </c>
      <c r="L49" s="38" t="s">
        <v>113</v>
      </c>
      <c r="M49" s="52">
        <v>5062.1499999999996</v>
      </c>
      <c r="N49" s="29"/>
      <c r="O49" s="29"/>
      <c r="P49" s="25"/>
    </row>
    <row r="50" spans="1:17" s="26" customFormat="1" ht="45">
      <c r="A50" s="44">
        <v>10</v>
      </c>
      <c r="B50" s="74" t="s">
        <v>114</v>
      </c>
      <c r="C50" s="45" t="s">
        <v>115</v>
      </c>
      <c r="D50" s="49">
        <v>99423.2</v>
      </c>
      <c r="E50" s="47">
        <f>D50/12/5150</f>
        <v>1.608789644012945</v>
      </c>
      <c r="F50" s="53"/>
      <c r="G50" s="45" t="s">
        <v>115</v>
      </c>
      <c r="H50" s="49">
        <v>99423.2</v>
      </c>
      <c r="I50" s="47">
        <f t="shared" si="11"/>
        <v>1.608789644012945</v>
      </c>
      <c r="J50" s="50">
        <v>127711.91</v>
      </c>
      <c r="K50" s="51">
        <f>J50/12/G12</f>
        <v>1.1473699199701011</v>
      </c>
      <c r="L50" s="38" t="s">
        <v>116</v>
      </c>
      <c r="M50" s="52">
        <v>127711.91</v>
      </c>
      <c r="N50" s="29"/>
      <c r="O50" s="29"/>
      <c r="P50" s="25"/>
    </row>
    <row r="51" spans="1:17" s="26" customFormat="1" ht="28.5">
      <c r="A51" s="44">
        <v>11</v>
      </c>
      <c r="B51" s="74" t="s">
        <v>117</v>
      </c>
      <c r="C51" s="45"/>
      <c r="D51" s="49"/>
      <c r="E51" s="47"/>
      <c r="F51" s="53"/>
      <c r="G51" s="45"/>
      <c r="H51" s="49">
        <f>H52+H53+H54+H55+H56+H57+H58+H59+H60</f>
        <v>101848.17000000001</v>
      </c>
      <c r="I51" s="49">
        <f t="shared" si="11"/>
        <v>1.6480286407766993</v>
      </c>
      <c r="J51" s="50">
        <v>200703.64</v>
      </c>
      <c r="K51" s="51">
        <f>J51/12/G12</f>
        <v>1.8031311203826483</v>
      </c>
      <c r="L51" s="38"/>
      <c r="M51" s="52">
        <v>200703.64</v>
      </c>
      <c r="N51" s="75">
        <v>102060.63192413867</v>
      </c>
      <c r="O51" s="75">
        <v>0.91691760841175207</v>
      </c>
      <c r="P51" s="25"/>
    </row>
    <row r="52" spans="1:17" s="26" customFormat="1" ht="25.5" hidden="1">
      <c r="A52" s="44"/>
      <c r="B52" s="76" t="s">
        <v>118</v>
      </c>
      <c r="C52" s="45"/>
      <c r="D52" s="49"/>
      <c r="E52" s="47"/>
      <c r="F52" s="53"/>
      <c r="G52" s="77" t="s">
        <v>119</v>
      </c>
      <c r="H52" s="78">
        <v>7794.36</v>
      </c>
      <c r="I52" s="61">
        <f t="shared" si="11"/>
        <v>0.12612233009708737</v>
      </c>
      <c r="J52" s="52">
        <f>$J$51/$H$51*H52</f>
        <v>15359.691032940502</v>
      </c>
      <c r="K52" s="79">
        <f>J52/12/$G$12</f>
        <v>0.137992200345531</v>
      </c>
      <c r="L52" s="38"/>
      <c r="M52" s="28"/>
      <c r="N52" s="29"/>
      <c r="O52" s="29"/>
      <c r="P52" s="25"/>
    </row>
    <row r="53" spans="1:17" s="26" customFormat="1" ht="25.5" hidden="1">
      <c r="A53" s="44"/>
      <c r="B53" s="76" t="s">
        <v>120</v>
      </c>
      <c r="C53" s="45"/>
      <c r="D53" s="49"/>
      <c r="E53" s="47"/>
      <c r="F53" s="53"/>
      <c r="G53" s="77" t="s">
        <v>74</v>
      </c>
      <c r="H53" s="78">
        <v>52094.47</v>
      </c>
      <c r="I53" s="61">
        <f t="shared" si="11"/>
        <v>0.84295258899676373</v>
      </c>
      <c r="J53" s="52">
        <f t="shared" ref="J53:J60" si="12">$J$51/$H$51*H53</f>
        <v>102658.19948331716</v>
      </c>
      <c r="K53" s="79">
        <f t="shared" ref="K53:K60" si="13">J53/12/$G$12</f>
        <v>0.92228618400154128</v>
      </c>
      <c r="L53" s="38"/>
      <c r="M53" s="28"/>
      <c r="N53" s="29"/>
      <c r="O53" s="29"/>
      <c r="P53" s="25"/>
    </row>
    <row r="54" spans="1:17" s="26" customFormat="1" hidden="1">
      <c r="A54" s="44"/>
      <c r="B54" s="76" t="s">
        <v>121</v>
      </c>
      <c r="C54" s="45"/>
      <c r="D54" s="49"/>
      <c r="E54" s="47"/>
      <c r="F54" s="53"/>
      <c r="G54" s="77" t="s">
        <v>53</v>
      </c>
      <c r="H54" s="78">
        <v>10857.36</v>
      </c>
      <c r="I54" s="61">
        <v>0.17</v>
      </c>
      <c r="J54" s="52">
        <f t="shared" si="12"/>
        <v>21395.688040250501</v>
      </c>
      <c r="K54" s="79">
        <f t="shared" si="13"/>
        <v>0.19221988673137427</v>
      </c>
      <c r="L54" s="38"/>
      <c r="M54" s="28"/>
      <c r="N54" s="29"/>
      <c r="O54" s="29"/>
      <c r="P54" s="25"/>
    </row>
    <row r="55" spans="1:17" s="26" customFormat="1" ht="25.5" hidden="1">
      <c r="A55" s="44"/>
      <c r="B55" s="76" t="s">
        <v>122</v>
      </c>
      <c r="C55" s="45"/>
      <c r="D55" s="49"/>
      <c r="E55" s="47"/>
      <c r="F55" s="53"/>
      <c r="G55" s="77" t="s">
        <v>74</v>
      </c>
      <c r="H55" s="78">
        <v>3181.55</v>
      </c>
      <c r="I55" s="61">
        <f t="shared" si="11"/>
        <v>5.1481391585760518E-2</v>
      </c>
      <c r="J55" s="52">
        <f t="shared" si="12"/>
        <v>6269.6135418240701</v>
      </c>
      <c r="K55" s="79">
        <f t="shared" si="13"/>
        <v>5.6326508527874526E-2</v>
      </c>
      <c r="L55" s="38"/>
      <c r="M55" s="28"/>
      <c r="N55" s="29"/>
      <c r="O55" s="29"/>
      <c r="P55" s="25"/>
    </row>
    <row r="56" spans="1:17" s="26" customFormat="1" ht="25.5" hidden="1">
      <c r="A56" s="44"/>
      <c r="B56" s="76" t="s">
        <v>123</v>
      </c>
      <c r="C56" s="45"/>
      <c r="D56" s="49"/>
      <c r="E56" s="47"/>
      <c r="F56" s="53"/>
      <c r="G56" s="77" t="s">
        <v>53</v>
      </c>
      <c r="H56" s="78">
        <v>8379.76</v>
      </c>
      <c r="I56" s="61">
        <f t="shared" si="11"/>
        <v>0.13559482200647249</v>
      </c>
      <c r="J56" s="52">
        <f t="shared" si="12"/>
        <v>16513.289677432593</v>
      </c>
      <c r="K56" s="79">
        <f t="shared" si="13"/>
        <v>0.14835618585329222</v>
      </c>
      <c r="L56" s="38"/>
      <c r="M56" s="28"/>
      <c r="N56" s="29"/>
      <c r="O56" s="29"/>
      <c r="P56" s="25"/>
    </row>
    <row r="57" spans="1:17" s="26" customFormat="1" hidden="1">
      <c r="A57" s="44"/>
      <c r="B57" s="76" t="s">
        <v>124</v>
      </c>
      <c r="C57" s="45"/>
      <c r="D57" s="49"/>
      <c r="E57" s="47"/>
      <c r="F57" s="53"/>
      <c r="G57" s="77" t="s">
        <v>74</v>
      </c>
      <c r="H57" s="78">
        <v>13327.44</v>
      </c>
      <c r="I57" s="61">
        <f t="shared" si="11"/>
        <v>0.21565436893203885</v>
      </c>
      <c r="J57" s="52">
        <f t="shared" si="12"/>
        <v>26263.26737025908</v>
      </c>
      <c r="K57" s="79">
        <f t="shared" si="13"/>
        <v>0.23595045270850251</v>
      </c>
      <c r="L57" s="38"/>
      <c r="M57" s="28"/>
      <c r="N57" s="29"/>
      <c r="O57" s="29"/>
      <c r="P57" s="25"/>
    </row>
    <row r="58" spans="1:17" s="26" customFormat="1" ht="25.5" hidden="1">
      <c r="A58" s="44"/>
      <c r="B58" s="76" t="s">
        <v>125</v>
      </c>
      <c r="C58" s="45"/>
      <c r="D58" s="49"/>
      <c r="E58" s="47"/>
      <c r="F58" s="53"/>
      <c r="G58" s="77" t="s">
        <v>37</v>
      </c>
      <c r="H58" s="78">
        <v>2984.46</v>
      </c>
      <c r="I58" s="61">
        <f t="shared" si="11"/>
        <v>4.8292233009708738E-2</v>
      </c>
      <c r="J58" s="52">
        <f t="shared" si="12"/>
        <v>5881.2248215593854</v>
      </c>
      <c r="K58" s="79">
        <f t="shared" si="13"/>
        <v>5.2837205651679348E-2</v>
      </c>
      <c r="L58" s="38"/>
      <c r="M58" s="28"/>
      <c r="N58" s="29"/>
      <c r="O58" s="29"/>
      <c r="P58" s="25"/>
    </row>
    <row r="59" spans="1:17" s="26" customFormat="1" hidden="1">
      <c r="A59" s="44"/>
      <c r="B59" s="76" t="s">
        <v>126</v>
      </c>
      <c r="C59" s="45"/>
      <c r="D59" s="49"/>
      <c r="E59" s="47"/>
      <c r="F59" s="53"/>
      <c r="G59" s="77" t="s">
        <v>37</v>
      </c>
      <c r="H59" s="78">
        <v>421.35</v>
      </c>
      <c r="I59" s="61">
        <f t="shared" si="11"/>
        <v>6.8179611650485443E-3</v>
      </c>
      <c r="J59" s="52">
        <f t="shared" si="12"/>
        <v>830.31907901732541</v>
      </c>
      <c r="K59" s="79">
        <f t="shared" si="13"/>
        <v>7.4596263985227109E-3</v>
      </c>
      <c r="L59" s="38"/>
      <c r="M59" s="28"/>
      <c r="N59" s="29"/>
      <c r="O59" s="29"/>
      <c r="P59" s="25"/>
    </row>
    <row r="60" spans="1:17" s="26" customFormat="1" ht="38.25" hidden="1">
      <c r="A60" s="44"/>
      <c r="B60" s="76" t="s">
        <v>127</v>
      </c>
      <c r="C60" s="45"/>
      <c r="D60" s="49"/>
      <c r="E60" s="47"/>
      <c r="F60" s="53"/>
      <c r="G60" s="77" t="s">
        <v>128</v>
      </c>
      <c r="H60" s="78">
        <v>2807.42</v>
      </c>
      <c r="I60" s="61">
        <v>0.04</v>
      </c>
      <c r="J60" s="52">
        <f t="shared" si="12"/>
        <v>5532.3469533993584</v>
      </c>
      <c r="K60" s="79">
        <f t="shared" si="13"/>
        <v>4.9702870164330434E-2</v>
      </c>
      <c r="L60" s="38"/>
      <c r="M60" s="28"/>
      <c r="N60" s="29"/>
      <c r="O60" s="29"/>
      <c r="P60" s="25"/>
    </row>
    <row r="61" spans="1:17" s="26" customFormat="1" ht="73.5">
      <c r="A61" s="44">
        <v>12</v>
      </c>
      <c r="B61" s="74" t="s">
        <v>129</v>
      </c>
      <c r="C61" s="45" t="s">
        <v>115</v>
      </c>
      <c r="D61" s="49">
        <v>27000</v>
      </c>
      <c r="E61" s="47">
        <f>D61/12/5150</f>
        <v>0.43689320388349512</v>
      </c>
      <c r="F61" s="53"/>
      <c r="G61" s="45" t="s">
        <v>115</v>
      </c>
      <c r="H61" s="49">
        <v>27000</v>
      </c>
      <c r="I61" s="47">
        <f t="shared" si="11"/>
        <v>0.43689320388349512</v>
      </c>
      <c r="J61" s="50">
        <v>65784</v>
      </c>
      <c r="K61" s="51">
        <f>J61/12/G12</f>
        <v>0.59100660866565324</v>
      </c>
      <c r="L61" s="38" t="s">
        <v>130</v>
      </c>
      <c r="M61" s="75">
        <v>65784</v>
      </c>
      <c r="N61" s="29"/>
      <c r="O61" s="29"/>
      <c r="P61" s="25"/>
    </row>
    <row r="62" spans="1:17" s="85" customFormat="1" ht="49.5">
      <c r="A62" s="80"/>
      <c r="B62" s="81" t="s">
        <v>131</v>
      </c>
      <c r="C62" s="82"/>
      <c r="D62" s="82" t="e">
        <f>D49+D47+D46+D27+D18+D17+D16+D15+#REF!+#REF!+D61+D50+D48</f>
        <v>#REF!</v>
      </c>
      <c r="E62" s="82" t="e">
        <f>E49+E47+E46+E27+E18+E17+E16+E15+#REF!+#REF!+E61+E50+E48</f>
        <v>#REF!</v>
      </c>
      <c r="F62" s="53"/>
      <c r="G62" s="82"/>
      <c r="H62" s="82">
        <f>H49+H47+H46+H27+H18+H17+H16+H15+H61+H50+H48</f>
        <v>908618.65</v>
      </c>
      <c r="I62" s="82">
        <f>I49+I47+I46+I27+I18+I17+I16+I15+I61+I50+I48</f>
        <v>14.702567152103562</v>
      </c>
      <c r="J62" s="83">
        <f>J15+J16+J17+J18+J27+J46+J47+J48+J49+J50+J61+J51</f>
        <v>1501605.5699999998</v>
      </c>
      <c r="K62" s="83">
        <f>J62/12/G12</f>
        <v>13.490496404584018</v>
      </c>
      <c r="L62" s="38"/>
      <c r="M62" s="28"/>
      <c r="N62" s="29"/>
      <c r="O62" s="29"/>
      <c r="P62" s="84"/>
      <c r="Q62" s="84"/>
    </row>
    <row r="63" spans="1:17" s="85" customFormat="1" ht="28.5">
      <c r="A63" s="44">
        <v>13</v>
      </c>
      <c r="B63" s="74" t="s">
        <v>132</v>
      </c>
      <c r="C63" s="38"/>
      <c r="D63" s="38"/>
      <c r="E63" s="38"/>
      <c r="F63" s="38"/>
      <c r="G63" s="86"/>
      <c r="H63" s="86"/>
      <c r="I63" s="86"/>
      <c r="J63" s="83">
        <v>45048.17</v>
      </c>
      <c r="K63" s="83">
        <v>0.4</v>
      </c>
      <c r="L63" s="55"/>
      <c r="M63" s="28"/>
      <c r="N63" s="29"/>
      <c r="O63" s="29"/>
      <c r="P63" s="87"/>
    </row>
    <row r="64" spans="1:17" s="85" customFormat="1" ht="179.25" thickBot="1">
      <c r="A64" s="88">
        <v>14</v>
      </c>
      <c r="B64" s="89" t="s">
        <v>133</v>
      </c>
      <c r="C64" s="90" t="s">
        <v>134</v>
      </c>
      <c r="D64" s="91">
        <v>105659.54</v>
      </c>
      <c r="E64" s="91">
        <f>D64/12/5150</f>
        <v>1.7097012944983818</v>
      </c>
      <c r="F64" s="92">
        <f>E64</f>
        <v>1.7097012944983818</v>
      </c>
      <c r="G64" s="90" t="s">
        <v>135</v>
      </c>
      <c r="H64" s="93">
        <v>103518.68</v>
      </c>
      <c r="I64" s="93">
        <f>H64/12/5150</f>
        <v>1.675059546925566</v>
      </c>
      <c r="J64" s="94">
        <v>365010.28</v>
      </c>
      <c r="K64" s="93">
        <f>J64/12/G12</f>
        <v>3.2792698484570795</v>
      </c>
      <c r="L64" s="24" t="s">
        <v>136</v>
      </c>
      <c r="M64" s="95"/>
      <c r="N64" s="96"/>
      <c r="O64" s="96"/>
      <c r="P64" s="87"/>
    </row>
    <row r="65" spans="1:16" s="107" customFormat="1" ht="83.25" thickBot="1">
      <c r="A65" s="97"/>
      <c r="B65" s="98" t="s">
        <v>137</v>
      </c>
      <c r="C65" s="99"/>
      <c r="D65" s="99" t="e">
        <f>D62+D64</f>
        <v>#REF!</v>
      </c>
      <c r="E65" s="99" t="e">
        <f>E62+E64</f>
        <v>#REF!</v>
      </c>
      <c r="F65" s="99" t="e">
        <f>E65</f>
        <v>#REF!</v>
      </c>
      <c r="G65" s="99"/>
      <c r="H65" s="99">
        <f>H62+H64</f>
        <v>1012137.3300000001</v>
      </c>
      <c r="I65" s="100">
        <f>I62+I64</f>
        <v>16.377626699029129</v>
      </c>
      <c r="J65" s="101">
        <f>J62+J64+J63</f>
        <v>1911664.0199999998</v>
      </c>
      <c r="K65" s="100">
        <f>J65/12/G12</f>
        <v>17.174481171232358</v>
      </c>
      <c r="L65" s="102"/>
      <c r="M65" s="103">
        <v>17.170000000000002</v>
      </c>
      <c r="N65" s="104" t="s">
        <v>138</v>
      </c>
      <c r="O65" s="105"/>
      <c r="P65" s="106"/>
    </row>
    <row r="66" spans="1:16" s="107" customFormat="1" ht="82.5" hidden="1">
      <c r="A66" s="108">
        <v>2</v>
      </c>
      <c r="B66" s="109" t="s">
        <v>139</v>
      </c>
      <c r="C66" s="110">
        <v>7150</v>
      </c>
      <c r="D66" s="111">
        <f>C66/12/8932.7</f>
        <v>6.6702490101910206E-2</v>
      </c>
      <c r="E66" s="112"/>
      <c r="F66" s="112"/>
      <c r="G66" s="112"/>
      <c r="H66" s="112"/>
      <c r="I66" s="113"/>
      <c r="J66" s="110">
        <f>150*87</f>
        <v>13050</v>
      </c>
      <c r="K66" s="114">
        <f>J66/12/$G$12</f>
        <v>0.11724182541479349</v>
      </c>
      <c r="L66" s="38"/>
      <c r="M66" s="38"/>
      <c r="N66" s="38"/>
      <c r="O66" s="38"/>
      <c r="P66" s="106"/>
    </row>
    <row r="67" spans="1:16" s="107" customFormat="1" ht="47.25" hidden="1">
      <c r="A67" s="108">
        <v>3</v>
      </c>
      <c r="B67" s="115" t="s">
        <v>140</v>
      </c>
      <c r="C67" s="110"/>
      <c r="D67" s="116"/>
      <c r="E67" s="112"/>
      <c r="F67" s="112"/>
      <c r="G67" s="112"/>
      <c r="H67" s="112"/>
      <c r="I67" s="113"/>
      <c r="J67" s="117">
        <v>85967.52</v>
      </c>
      <c r="K67" s="114">
        <f>J67/12/$G$12</f>
        <v>0.77233631963086335</v>
      </c>
      <c r="L67" s="38"/>
      <c r="M67" s="38"/>
      <c r="N67" s="38"/>
      <c r="O67" s="38"/>
      <c r="P67" s="106"/>
    </row>
    <row r="68" spans="1:16" s="26" customFormat="1">
      <c r="A68" s="118"/>
      <c r="B68" s="25"/>
      <c r="D68" s="119"/>
      <c r="I68" s="6"/>
      <c r="J68" s="120"/>
      <c r="K68" s="118"/>
      <c r="M68" s="121">
        <f>M65-K65</f>
        <v>-4.4811712323564734E-3</v>
      </c>
      <c r="N68" s="122" t="s">
        <v>141</v>
      </c>
      <c r="O68" s="122"/>
      <c r="P68" s="25"/>
    </row>
    <row r="69" spans="1:16" s="26" customFormat="1">
      <c r="A69" s="118"/>
      <c r="D69" s="119"/>
      <c r="I69" s="6"/>
      <c r="J69" s="120"/>
      <c r="K69" s="118"/>
      <c r="N69" s="122"/>
      <c r="O69" s="122"/>
      <c r="P69" s="25"/>
    </row>
    <row r="70" spans="1:16" s="26" customFormat="1">
      <c r="A70" s="17" t="s">
        <v>142</v>
      </c>
      <c r="B70" s="17"/>
      <c r="D70" s="119"/>
      <c r="I70" s="6"/>
      <c r="J70" s="120"/>
      <c r="K70" s="118"/>
      <c r="N70" s="122"/>
      <c r="O70" s="122"/>
      <c r="P70" s="25"/>
    </row>
    <row r="71" spans="1:16" s="26" customFormat="1" ht="94.5">
      <c r="A71" s="123" t="s">
        <v>143</v>
      </c>
      <c r="B71" s="123"/>
      <c r="C71" s="124" t="s">
        <v>144</v>
      </c>
      <c r="D71" s="124" t="s">
        <v>145</v>
      </c>
      <c r="E71" s="124" t="s">
        <v>146</v>
      </c>
      <c r="F71" s="124" t="s">
        <v>147</v>
      </c>
      <c r="G71" s="124" t="s">
        <v>145</v>
      </c>
      <c r="H71" s="124" t="s">
        <v>146</v>
      </c>
      <c r="I71" s="124" t="s">
        <v>146</v>
      </c>
      <c r="J71" s="124" t="s">
        <v>146</v>
      </c>
      <c r="K71" s="124" t="s">
        <v>148</v>
      </c>
      <c r="N71" s="122"/>
      <c r="O71" s="122"/>
      <c r="P71" s="25"/>
    </row>
    <row r="72" spans="1:16" s="26" customFormat="1" ht="15.75">
      <c r="A72" s="125" t="s">
        <v>149</v>
      </c>
      <c r="B72" s="125"/>
      <c r="C72" s="124">
        <v>0</v>
      </c>
      <c r="D72" s="124">
        <f>6042.4*9*14.82</f>
        <v>805935.31200000003</v>
      </c>
      <c r="E72" s="126">
        <f>C72+D72-F72</f>
        <v>698680.93200000003</v>
      </c>
      <c r="F72" s="126">
        <v>107254.38</v>
      </c>
      <c r="G72" s="111">
        <v>1911165.2280000004</v>
      </c>
      <c r="H72" s="126" t="e">
        <f>I72+G72-L72</f>
        <v>#REF!</v>
      </c>
      <c r="I72" s="126" t="e">
        <f>#REF!+#REF!-G72</f>
        <v>#REF!</v>
      </c>
      <c r="J72" s="126">
        <f>1485600.04+186520.51</f>
        <v>1672120.55</v>
      </c>
      <c r="K72" s="126">
        <f>412242.31+112476.05</f>
        <v>524718.36</v>
      </c>
      <c r="L72" s="127"/>
      <c r="M72" s="127">
        <f>(G12*17.17*12)</f>
        <v>1911165.2280000004</v>
      </c>
      <c r="N72" s="128">
        <f>M72/12/G12</f>
        <v>17.170000000000002</v>
      </c>
      <c r="O72" s="129"/>
      <c r="P72" s="25"/>
    </row>
    <row r="73" spans="1:16" s="26" customFormat="1" ht="15.75">
      <c r="A73" s="125" t="s">
        <v>150</v>
      </c>
      <c r="B73" s="125"/>
      <c r="C73" s="124"/>
      <c r="D73" s="124"/>
      <c r="E73" s="124"/>
      <c r="F73" s="126"/>
      <c r="G73" s="124"/>
      <c r="H73" s="124"/>
      <c r="I73" s="124"/>
      <c r="J73" s="126"/>
      <c r="K73" s="126"/>
      <c r="N73" s="122"/>
      <c r="O73" s="122"/>
      <c r="P73" s="25"/>
    </row>
    <row r="74" spans="1:16" s="26" customFormat="1" ht="15.75">
      <c r="A74" s="125" t="s">
        <v>151</v>
      </c>
      <c r="B74" s="125"/>
      <c r="C74" s="124">
        <v>0</v>
      </c>
      <c r="D74" s="124">
        <v>4531.4399999999996</v>
      </c>
      <c r="E74" s="124">
        <v>4531.4399999999996</v>
      </c>
      <c r="F74" s="126">
        <v>0</v>
      </c>
      <c r="G74" s="124">
        <f>'[2]реклама 12мес.2012'!$D$3</f>
        <v>0</v>
      </c>
      <c r="H74" s="124">
        <v>4531.4399999999996</v>
      </c>
      <c r="I74" s="124">
        <v>4531.4399999999996</v>
      </c>
      <c r="J74" s="126">
        <f>G74-K74</f>
        <v>0</v>
      </c>
      <c r="K74" s="126">
        <v>0</v>
      </c>
      <c r="N74" s="122"/>
      <c r="O74" s="122"/>
      <c r="P74" s="25"/>
    </row>
    <row r="75" spans="1:16" s="26" customFormat="1" ht="15.75">
      <c r="A75" s="125" t="s">
        <v>152</v>
      </c>
      <c r="B75" s="125"/>
      <c r="C75" s="124">
        <v>0</v>
      </c>
      <c r="D75" s="124">
        <v>3916.8</v>
      </c>
      <c r="E75" s="124">
        <v>3916.8</v>
      </c>
      <c r="F75" s="126">
        <v>0</v>
      </c>
      <c r="G75" s="124">
        <f>'[2]операторы 2012'!$O$3</f>
        <v>16705.311999999998</v>
      </c>
      <c r="H75" s="124">
        <v>3916.8</v>
      </c>
      <c r="I75" s="124">
        <v>3916.8</v>
      </c>
      <c r="J75" s="126">
        <f>G75-K75</f>
        <v>16705.311999999998</v>
      </c>
      <c r="K75" s="126">
        <v>0</v>
      </c>
      <c r="N75" s="122"/>
      <c r="O75" s="122"/>
      <c r="P75" s="25"/>
    </row>
    <row r="76" spans="1:16" s="26" customFormat="1" ht="15.75">
      <c r="A76" s="130" t="s">
        <v>153</v>
      </c>
      <c r="B76" s="130"/>
      <c r="C76" s="131">
        <f t="shared" ref="C76:K76" si="14">SUM(C72:C75)</f>
        <v>0</v>
      </c>
      <c r="D76" s="131">
        <f t="shared" si="14"/>
        <v>814383.55200000003</v>
      </c>
      <c r="E76" s="131">
        <f t="shared" si="14"/>
        <v>707129.17200000002</v>
      </c>
      <c r="F76" s="131">
        <f t="shared" si="14"/>
        <v>107254.38</v>
      </c>
      <c r="G76" s="131">
        <f t="shared" si="14"/>
        <v>1927870.5400000003</v>
      </c>
      <c r="H76" s="131" t="e">
        <f t="shared" si="14"/>
        <v>#REF!</v>
      </c>
      <c r="I76" s="131" t="e">
        <f t="shared" si="14"/>
        <v>#REF!</v>
      </c>
      <c r="J76" s="131">
        <f t="shared" si="14"/>
        <v>1688825.862</v>
      </c>
      <c r="K76" s="131">
        <f t="shared" si="14"/>
        <v>524718.36</v>
      </c>
      <c r="N76" s="122"/>
      <c r="O76" s="122"/>
      <c r="P76" s="25"/>
    </row>
    <row r="77" spans="1:16" s="26" customFormat="1">
      <c r="A77" s="118"/>
      <c r="D77" s="119"/>
      <c r="I77" s="6"/>
      <c r="J77" s="120"/>
      <c r="K77" s="118"/>
      <c r="N77" s="122"/>
      <c r="O77" s="122"/>
      <c r="P77" s="25"/>
    </row>
    <row r="78" spans="1:16" s="138" customFormat="1" ht="18.75">
      <c r="A78" s="132"/>
      <c r="B78" s="133" t="s">
        <v>154</v>
      </c>
      <c r="C78" s="134"/>
      <c r="D78" s="135"/>
      <c r="E78" s="134"/>
      <c r="F78" s="134"/>
      <c r="G78" s="134"/>
      <c r="H78" s="134"/>
      <c r="I78" s="136"/>
      <c r="J78" s="137" t="s">
        <v>155</v>
      </c>
      <c r="K78" s="132"/>
      <c r="N78" s="139"/>
      <c r="O78" s="139"/>
      <c r="P78" s="140"/>
    </row>
    <row r="79" spans="1:16" s="138" customFormat="1" ht="18.75">
      <c r="A79" s="132"/>
      <c r="B79" s="134"/>
      <c r="C79" s="134"/>
      <c r="D79" s="135"/>
      <c r="E79" s="134"/>
      <c r="F79" s="134"/>
      <c r="G79" s="134"/>
      <c r="H79" s="134"/>
      <c r="I79" s="136"/>
      <c r="J79" s="137"/>
      <c r="K79" s="132"/>
      <c r="N79" s="139"/>
      <c r="O79" s="139"/>
      <c r="P79" s="140"/>
    </row>
    <row r="80" spans="1:16" s="138" customFormat="1" ht="18.75">
      <c r="A80" s="132"/>
      <c r="B80" s="133" t="s">
        <v>156</v>
      </c>
      <c r="C80" s="134"/>
      <c r="D80" s="135"/>
      <c r="E80" s="134"/>
      <c r="F80" s="134"/>
      <c r="G80" s="134"/>
      <c r="H80" s="134"/>
      <c r="I80" s="136"/>
      <c r="J80" s="137" t="s">
        <v>157</v>
      </c>
      <c r="K80" s="132"/>
      <c r="N80" s="139"/>
      <c r="O80" s="139"/>
      <c r="P80" s="140"/>
    </row>
    <row r="81" spans="1:16" s="26" customFormat="1" ht="18.75">
      <c r="A81" s="140"/>
      <c r="B81" s="138"/>
      <c r="C81" s="141"/>
      <c r="D81" s="138"/>
      <c r="E81" s="138"/>
      <c r="F81" s="138"/>
      <c r="G81" s="138"/>
      <c r="H81" s="142"/>
      <c r="I81" s="143" t="s">
        <v>155</v>
      </c>
      <c r="J81" s="120"/>
      <c r="K81" s="118"/>
      <c r="N81" s="122"/>
      <c r="O81" s="122"/>
      <c r="P81" s="25"/>
    </row>
    <row r="82" spans="1:16" s="26" customFormat="1" ht="18.75">
      <c r="A82" s="138"/>
      <c r="B82" s="138"/>
      <c r="C82" s="141"/>
      <c r="D82" s="138"/>
      <c r="E82" s="138"/>
      <c r="F82" s="138"/>
      <c r="G82" s="138"/>
      <c r="H82" s="142"/>
      <c r="I82" s="143"/>
      <c r="J82" s="120"/>
      <c r="K82" s="118"/>
      <c r="N82" s="122"/>
      <c r="O82" s="122"/>
      <c r="P82" s="25"/>
    </row>
    <row r="83" spans="1:16" s="26" customFormat="1" ht="18.75">
      <c r="A83" s="140"/>
      <c r="B83" s="138"/>
      <c r="C83" s="141"/>
      <c r="D83" s="138"/>
      <c r="E83" s="138"/>
      <c r="F83" s="138"/>
      <c r="G83" s="138"/>
      <c r="H83" s="142"/>
      <c r="I83" s="143" t="s">
        <v>158</v>
      </c>
      <c r="J83" s="120"/>
      <c r="K83" s="118"/>
      <c r="N83" s="122"/>
      <c r="O83" s="122"/>
      <c r="P83" s="25"/>
    </row>
    <row r="84" spans="1:16" s="26" customFormat="1">
      <c r="A84" s="118"/>
      <c r="D84" s="119"/>
      <c r="I84" s="6"/>
      <c r="J84" s="120"/>
      <c r="K84" s="118"/>
      <c r="N84" s="122"/>
      <c r="O84" s="122"/>
      <c r="P84" s="25"/>
    </row>
    <row r="85" spans="1:16" s="26" customFormat="1">
      <c r="A85" s="118"/>
      <c r="D85" s="119"/>
      <c r="I85" s="6"/>
      <c r="J85" s="120"/>
      <c r="K85" s="118"/>
      <c r="N85" s="122"/>
      <c r="O85" s="122"/>
      <c r="P85" s="25"/>
    </row>
    <row r="86" spans="1:16" s="26" customFormat="1">
      <c r="A86" s="118"/>
      <c r="D86" s="119"/>
      <c r="I86" s="6"/>
      <c r="J86" s="120"/>
      <c r="K86" s="118"/>
      <c r="N86" s="122"/>
      <c r="O86" s="122"/>
      <c r="P86" s="25"/>
    </row>
    <row r="87" spans="1:16" s="26" customFormat="1">
      <c r="A87" s="118"/>
      <c r="D87" s="119"/>
      <c r="I87" s="6"/>
      <c r="J87" s="120"/>
      <c r="K87" s="118"/>
      <c r="N87" s="122"/>
      <c r="O87" s="122"/>
      <c r="P87" s="25"/>
    </row>
    <row r="88" spans="1:16" s="26" customFormat="1">
      <c r="A88" s="118"/>
      <c r="D88" s="119"/>
      <c r="I88" s="6"/>
      <c r="J88" s="120"/>
      <c r="K88" s="118"/>
      <c r="N88" s="122"/>
      <c r="O88" s="122"/>
      <c r="P88" s="25"/>
    </row>
    <row r="89" spans="1:16" s="26" customFormat="1">
      <c r="A89" s="118"/>
      <c r="D89" s="119"/>
      <c r="I89" s="6"/>
      <c r="J89" s="120"/>
      <c r="K89" s="118"/>
      <c r="N89" s="122"/>
      <c r="O89" s="122"/>
      <c r="P89" s="25"/>
    </row>
    <row r="90" spans="1:16" s="26" customFormat="1">
      <c r="A90" s="118"/>
      <c r="D90" s="119"/>
      <c r="I90" s="6"/>
      <c r="J90" s="120"/>
      <c r="K90" s="118"/>
      <c r="N90" s="122"/>
      <c r="O90" s="122"/>
      <c r="P90" s="25"/>
    </row>
    <row r="91" spans="1:16" s="26" customFormat="1">
      <c r="A91" s="118"/>
      <c r="D91" s="119"/>
      <c r="I91" s="6"/>
      <c r="J91" s="120"/>
      <c r="K91" s="118"/>
      <c r="N91" s="122"/>
      <c r="O91" s="122"/>
      <c r="P91" s="25"/>
    </row>
    <row r="92" spans="1:16" s="26" customFormat="1">
      <c r="A92" s="118"/>
      <c r="D92" s="119"/>
      <c r="I92" s="6"/>
      <c r="J92" s="120"/>
      <c r="K92" s="118"/>
      <c r="N92" s="122"/>
      <c r="O92" s="122"/>
      <c r="P92" s="25"/>
    </row>
    <row r="93" spans="1:16" s="26" customFormat="1">
      <c r="A93" s="118"/>
      <c r="D93" s="119"/>
      <c r="I93" s="6"/>
      <c r="J93" s="120"/>
      <c r="K93" s="118"/>
      <c r="N93" s="122"/>
      <c r="O93" s="122"/>
      <c r="P93" s="25"/>
    </row>
    <row r="94" spans="1:16" s="26" customFormat="1">
      <c r="A94" s="118"/>
      <c r="D94" s="119"/>
      <c r="I94" s="6"/>
      <c r="J94" s="120"/>
      <c r="K94" s="118"/>
      <c r="N94" s="122"/>
      <c r="O94" s="122"/>
      <c r="P94" s="25"/>
    </row>
    <row r="95" spans="1:16" s="26" customFormat="1">
      <c r="A95" s="118"/>
      <c r="D95" s="119"/>
      <c r="I95" s="6"/>
      <c r="J95" s="120"/>
      <c r="K95" s="118"/>
      <c r="N95" s="122"/>
      <c r="O95" s="122"/>
      <c r="P95" s="25"/>
    </row>
    <row r="96" spans="1:16" s="26" customFormat="1">
      <c r="A96" s="118"/>
      <c r="D96" s="119"/>
      <c r="I96" s="6"/>
      <c r="J96" s="120"/>
      <c r="K96" s="118"/>
      <c r="N96" s="122"/>
      <c r="O96" s="122"/>
      <c r="P96" s="25"/>
    </row>
    <row r="97" spans="1:16" s="26" customFormat="1">
      <c r="A97" s="118"/>
      <c r="D97" s="119"/>
      <c r="I97" s="6"/>
      <c r="J97" s="120"/>
      <c r="K97" s="118"/>
      <c r="N97" s="122"/>
      <c r="O97" s="122"/>
      <c r="P97" s="25"/>
    </row>
    <row r="98" spans="1:16" s="26" customFormat="1">
      <c r="A98" s="118"/>
      <c r="D98" s="119"/>
      <c r="I98" s="6"/>
      <c r="J98" s="120"/>
      <c r="K98" s="118"/>
      <c r="N98" s="122"/>
      <c r="O98" s="122"/>
      <c r="P98" s="25"/>
    </row>
    <row r="99" spans="1:16" s="26" customFormat="1">
      <c r="A99" s="118"/>
      <c r="D99" s="119"/>
      <c r="I99" s="6"/>
      <c r="J99" s="120"/>
      <c r="K99" s="118"/>
      <c r="N99" s="122"/>
      <c r="O99" s="122"/>
      <c r="P99" s="25"/>
    </row>
    <row r="100" spans="1:16" s="26" customFormat="1">
      <c r="A100" s="118"/>
      <c r="D100" s="119"/>
      <c r="I100" s="6"/>
      <c r="J100" s="120"/>
      <c r="K100" s="118"/>
      <c r="N100" s="122"/>
      <c r="O100" s="122"/>
      <c r="P100" s="25"/>
    </row>
    <row r="101" spans="1:16" s="26" customFormat="1">
      <c r="A101" s="118"/>
      <c r="D101" s="119"/>
      <c r="I101" s="6"/>
      <c r="J101" s="120"/>
      <c r="K101" s="118"/>
      <c r="N101" s="122"/>
      <c r="O101" s="122"/>
      <c r="P101" s="25"/>
    </row>
    <row r="102" spans="1:16" s="26" customFormat="1">
      <c r="A102" s="118"/>
      <c r="D102" s="119"/>
      <c r="I102" s="6"/>
      <c r="J102" s="120"/>
      <c r="K102" s="118"/>
      <c r="N102" s="122"/>
      <c r="O102" s="122"/>
      <c r="P102" s="25"/>
    </row>
    <row r="103" spans="1:16" s="26" customFormat="1">
      <c r="A103" s="118"/>
      <c r="D103" s="119"/>
      <c r="I103" s="6"/>
      <c r="J103" s="120"/>
      <c r="K103" s="118"/>
      <c r="N103" s="122"/>
      <c r="O103" s="122"/>
      <c r="P103" s="25"/>
    </row>
    <row r="104" spans="1:16" s="26" customFormat="1">
      <c r="A104" s="118"/>
      <c r="D104" s="119"/>
      <c r="I104" s="6"/>
      <c r="J104" s="120"/>
      <c r="K104" s="118"/>
      <c r="N104" s="122"/>
      <c r="O104" s="122"/>
      <c r="P104" s="25"/>
    </row>
    <row r="105" spans="1:16" s="26" customFormat="1">
      <c r="A105" s="118"/>
      <c r="D105" s="119"/>
      <c r="I105" s="6"/>
      <c r="J105" s="120"/>
      <c r="K105" s="118"/>
      <c r="N105" s="122"/>
      <c r="O105" s="122"/>
      <c r="P105" s="25"/>
    </row>
    <row r="106" spans="1:16" s="26" customFormat="1">
      <c r="A106" s="118"/>
      <c r="D106" s="119"/>
      <c r="I106" s="6"/>
      <c r="J106" s="120"/>
      <c r="K106" s="118"/>
      <c r="N106" s="122"/>
      <c r="O106" s="122"/>
      <c r="P106" s="25"/>
    </row>
    <row r="107" spans="1:16" s="26" customFormat="1">
      <c r="A107" s="118"/>
      <c r="D107" s="119"/>
      <c r="I107" s="6"/>
      <c r="J107" s="120"/>
      <c r="K107" s="118"/>
      <c r="N107" s="122"/>
      <c r="O107" s="122"/>
      <c r="P107" s="25"/>
    </row>
    <row r="108" spans="1:16" s="26" customFormat="1">
      <c r="A108" s="118"/>
      <c r="D108" s="119"/>
      <c r="I108" s="6"/>
      <c r="J108" s="120"/>
      <c r="K108" s="118"/>
      <c r="N108" s="122"/>
      <c r="O108" s="122"/>
      <c r="P108" s="25"/>
    </row>
    <row r="109" spans="1:16" s="26" customFormat="1">
      <c r="A109" s="118"/>
      <c r="D109" s="119"/>
      <c r="I109" s="6"/>
      <c r="J109" s="120"/>
      <c r="K109" s="118"/>
      <c r="N109" s="122"/>
      <c r="O109" s="122"/>
      <c r="P109" s="25"/>
    </row>
    <row r="110" spans="1:16" s="26" customFormat="1">
      <c r="A110" s="118"/>
      <c r="D110" s="119"/>
      <c r="I110" s="6"/>
      <c r="J110" s="120"/>
      <c r="K110" s="118"/>
      <c r="N110" s="122"/>
      <c r="O110" s="122"/>
      <c r="P110" s="25"/>
    </row>
    <row r="111" spans="1:16" s="26" customFormat="1">
      <c r="A111" s="118"/>
      <c r="D111" s="119"/>
      <c r="I111" s="6"/>
      <c r="J111" s="120"/>
      <c r="K111" s="118"/>
      <c r="N111" s="122"/>
      <c r="O111" s="122"/>
      <c r="P111" s="25"/>
    </row>
    <row r="112" spans="1:16" s="26" customFormat="1">
      <c r="A112" s="118"/>
      <c r="D112" s="119"/>
      <c r="I112" s="6"/>
      <c r="J112" s="120"/>
      <c r="K112" s="118"/>
      <c r="N112" s="122"/>
      <c r="O112" s="122"/>
      <c r="P112" s="25"/>
    </row>
  </sheetData>
  <mergeCells count="26">
    <mergeCell ref="A73:B73"/>
    <mergeCell ref="A74:B74"/>
    <mergeCell ref="A75:B75"/>
    <mergeCell ref="A76:B76"/>
    <mergeCell ref="F15:F62"/>
    <mergeCell ref="L18:L26"/>
    <mergeCell ref="L27:L44"/>
    <mergeCell ref="A70:B70"/>
    <mergeCell ref="A71:B71"/>
    <mergeCell ref="A72:B72"/>
    <mergeCell ref="L10:L14"/>
    <mergeCell ref="A11:B11"/>
    <mergeCell ref="C11:F11"/>
    <mergeCell ref="G11:K11"/>
    <mergeCell ref="A12:B12"/>
    <mergeCell ref="C12:F12"/>
    <mergeCell ref="G12:K12"/>
    <mergeCell ref="A13:B13"/>
    <mergeCell ref="B14:I14"/>
    <mergeCell ref="A1:K1"/>
    <mergeCell ref="A2:K2"/>
    <mergeCell ref="A3:K3"/>
    <mergeCell ref="A9:B9"/>
    <mergeCell ref="A10:B10"/>
    <mergeCell ref="C10:F10"/>
    <mergeCell ref="G10:K10"/>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42</vt:lpstr>
    </vt:vector>
  </TitlesOfParts>
  <Company>kzhak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buh-e</dc:creator>
  <cp:lastModifiedBy>buh-e</cp:lastModifiedBy>
  <dcterms:created xsi:type="dcterms:W3CDTF">2013-05-21T06:46:46Z</dcterms:created>
  <dcterms:modified xsi:type="dcterms:W3CDTF">2013-05-21T06:46:53Z</dcterms:modified>
</cp:coreProperties>
</file>