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2-я Порт 6" sheetId="1" r:id="rId1"/>
  </sheets>
  <definedNames>
    <definedName name="_xlnm.Print_Area" localSheetId="0">'2-я Порт 6'!$A$1:$K$67</definedName>
  </definedNames>
  <calcPr calcId="124519"/>
</workbook>
</file>

<file path=xl/calcChain.xml><?xml version="1.0" encoding="utf-8"?>
<calcChain xmlns="http://schemas.openxmlformats.org/spreadsheetml/2006/main">
  <c r="J56" i="1"/>
  <c r="K56" s="1"/>
  <c r="I56"/>
  <c r="H56"/>
  <c r="D56"/>
  <c r="C56"/>
  <c r="E56" s="1"/>
  <c r="K55"/>
  <c r="K54"/>
  <c r="J53"/>
  <c r="K53" s="1"/>
  <c r="I51"/>
  <c r="E51"/>
  <c r="F51" s="1"/>
  <c r="I48"/>
  <c r="E48"/>
  <c r="I47"/>
  <c r="E47"/>
  <c r="K46"/>
  <c r="K49" s="1"/>
  <c r="K45"/>
  <c r="I45"/>
  <c r="E45"/>
  <c r="K44"/>
  <c r="I44"/>
  <c r="E44"/>
  <c r="K43"/>
  <c r="I43"/>
  <c r="E43"/>
  <c r="K42"/>
  <c r="I42"/>
  <c r="E42"/>
  <c r="K41"/>
  <c r="K40"/>
  <c r="I40"/>
  <c r="E40"/>
  <c r="K39"/>
  <c r="I38"/>
  <c r="E38"/>
  <c r="I37"/>
  <c r="E37"/>
  <c r="I36"/>
  <c r="E36"/>
  <c r="I35"/>
  <c r="E35"/>
  <c r="I34"/>
  <c r="E34"/>
  <c r="I33"/>
  <c r="E33"/>
  <c r="I32"/>
  <c r="E32"/>
  <c r="H31"/>
  <c r="D31"/>
  <c r="I30"/>
  <c r="E30"/>
  <c r="I29"/>
  <c r="E29"/>
  <c r="I28"/>
  <c r="E28"/>
  <c r="I27"/>
  <c r="E27"/>
  <c r="I26"/>
  <c r="E26"/>
  <c r="I25"/>
  <c r="E25"/>
  <c r="I24"/>
  <c r="E24"/>
  <c r="I23"/>
  <c r="E23"/>
  <c r="E22" s="1"/>
  <c r="I22"/>
  <c r="H22"/>
  <c r="H21" s="1"/>
  <c r="D22"/>
  <c r="D21" s="1"/>
  <c r="K21"/>
  <c r="I20"/>
  <c r="E20"/>
  <c r="I19"/>
  <c r="E19"/>
  <c r="I18"/>
  <c r="E18"/>
  <c r="I17"/>
  <c r="E17"/>
  <c r="I16"/>
  <c r="E16"/>
  <c r="I15"/>
  <c r="E15"/>
  <c r="I14"/>
  <c r="E14"/>
  <c r="I13"/>
  <c r="E13"/>
  <c r="K12"/>
  <c r="H12"/>
  <c r="J20" s="1"/>
  <c r="K20" s="1"/>
  <c r="E12"/>
  <c r="D12"/>
  <c r="K11"/>
  <c r="I11"/>
  <c r="E11"/>
  <c r="K10"/>
  <c r="J10"/>
  <c r="I10"/>
  <c r="E10"/>
  <c r="K9"/>
  <c r="J9"/>
  <c r="J49" s="1"/>
  <c r="I9"/>
  <c r="E9"/>
  <c r="J50" l="1"/>
  <c r="K50" s="1"/>
  <c r="D49"/>
  <c r="D52" s="1"/>
  <c r="E21"/>
  <c r="E49"/>
  <c r="H49"/>
  <c r="H52" s="1"/>
  <c r="J31"/>
  <c r="J22"/>
  <c r="I21"/>
  <c r="I49"/>
  <c r="I52" s="1"/>
  <c r="I12"/>
  <c r="J13"/>
  <c r="K13" s="1"/>
  <c r="J14"/>
  <c r="K14" s="1"/>
  <c r="J15"/>
  <c r="K15" s="1"/>
  <c r="J16"/>
  <c r="K16" s="1"/>
  <c r="J17"/>
  <c r="K17" s="1"/>
  <c r="J18"/>
  <c r="K18" s="1"/>
  <c r="J19"/>
  <c r="K19" s="1"/>
  <c r="K22" l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F9"/>
  <c r="E52"/>
  <c r="F52" s="1"/>
  <c r="K31"/>
  <c r="J38"/>
  <c r="K38" s="1"/>
  <c r="J37"/>
  <c r="K37" s="1"/>
  <c r="J36"/>
  <c r="K36" s="1"/>
  <c r="J35"/>
  <c r="K35" s="1"/>
  <c r="J34"/>
  <c r="K34" s="1"/>
  <c r="J33"/>
  <c r="K33" s="1"/>
  <c r="J32"/>
  <c r="K32" s="1"/>
  <c r="J51"/>
  <c r="K51" l="1"/>
  <c r="K52" s="1"/>
  <c r="J52"/>
</calcChain>
</file>

<file path=xl/sharedStrings.xml><?xml version="1.0" encoding="utf-8"?>
<sst xmlns="http://schemas.openxmlformats.org/spreadsheetml/2006/main" count="171" uniqueCount="126">
  <si>
    <t>Приложение №____________</t>
  </si>
  <si>
    <t>к Договору управления многоквартирным домом____</t>
  </si>
  <si>
    <t>Характеристика МКД</t>
  </si>
  <si>
    <t>12-ти этажный кирпичный многоквартирный дом (от 10 до 30 лет эксплуатации)</t>
  </si>
  <si>
    <t>ул. 2-я Портовая, дом 6</t>
  </si>
  <si>
    <t>Количество подъездов</t>
  </si>
  <si>
    <t>Общая площадь помещений собственников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</si>
  <si>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</si>
  <si>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</si>
  <si>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1"/>
        <color indexed="8"/>
        <rFont val="Times New Roman"/>
        <family val="1"/>
        <charset val="204"/>
      </rPr>
      <t>год,</t>
    </r>
    <r>
      <rPr>
        <sz val="11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</si>
  <si>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</si>
  <si>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</si>
  <si>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</si>
  <si>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</si>
  <si>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</si>
  <si>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</si>
  <si>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</si>
  <si>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</si>
  <si>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</si>
  <si>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</si>
  <si>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</si>
  <si>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</si>
  <si>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</si>
  <si>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</si>
  <si>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</si>
  <si>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выше третьего этажа и места перед загрузочными клапанами - 5 раза в неделю</t>
  </si>
  <si>
    <t>4.2.</t>
  </si>
  <si>
    <t>мытье лестничных площадок и маршей</t>
  </si>
  <si>
    <t>1 раз в месяц</t>
  </si>
  <si>
    <t>нижние три этажа - 5 раз в неделю, 3 раза в месяц  все этажи</t>
  </si>
  <si>
    <t>4.3.</t>
  </si>
  <si>
    <t>мытье полов кабины лифтов</t>
  </si>
  <si>
    <t>2 раза в неделю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</si>
  <si>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</si>
  <si>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</si>
  <si>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</si>
  <si>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1 раз в год</t>
  </si>
  <si>
    <t>2 раза в год</t>
  </si>
  <si>
    <t>4.5.</t>
  </si>
  <si>
    <t>влажная протирка стен, дверей, потолков и пллафонов кабины лифта,подоконников, почтовых ящиков</t>
  </si>
  <si>
    <t>4.6.</t>
  </si>
  <si>
    <t xml:space="preserve">влажная протирка   отопительных приборов. </t>
  </si>
  <si>
    <t>1 раз в квартал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</si>
  <si>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</si>
  <si>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</si>
  <si>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</si>
  <si>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</si>
  <si>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</si>
  <si>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</si>
  <si>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</si>
  <si>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</si>
  <si>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</si>
  <si>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</si>
  <si>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</si>
  <si>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</si>
  <si>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</si>
  <si>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</si>
  <si>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</si>
  <si>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</si>
  <si>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</si>
  <si>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</si>
  <si>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</si>
  <si>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</si>
  <si>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</si>
  <si>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</si>
  <si>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</si>
  <si>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</si>
  <si>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</si>
  <si>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</si>
  <si>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</si>
  <si>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</si>
  <si>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</si>
  <si>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</si>
  <si>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</si>
  <si>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</si>
  <si>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</si>
  <si>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</si>
  <si>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</si>
  <si>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</si>
  <si>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</si>
  <si>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</si>
  <si>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</si>
  <si>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</si>
  <si>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</si>
  <si>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</si>
  <si>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</si>
  <si>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</si>
  <si>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</si>
  <si>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</si>
  <si>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</si>
  <si>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</si>
  <si>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</si>
  <si>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Озеленение,кашение газонов</t>
  </si>
  <si>
    <t>в течении летнего периода</t>
  </si>
  <si>
    <t xml:space="preserve">Механизированная уборка  дворовой территории    </t>
  </si>
  <si>
    <t>Автоуслуги      по вывозу снега</t>
  </si>
  <si>
    <t>по мере необходимости (во время обильных снегопадов)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</si>
  <si>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</si>
  <si>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</si>
  <si>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</si>
  <si>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</si>
  <si>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</si>
  <si>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</si>
  <si>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</si>
  <si>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</si>
  <si>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</si>
  <si>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</si>
  <si>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r>
      <t xml:space="preserve">Техническое обслуживание ОПУ </t>
    </r>
    <r>
      <rPr>
        <sz val="11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</si>
  <si>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Обслуживание  противопожарной автоматики</t>
  </si>
  <si>
    <t>ИТОГО  содержание общего имущества в многоквартирном доме</t>
  </si>
  <si>
    <t>Непредвиденные расходы 3%</t>
  </si>
  <si>
    <t>УПРАВЛЕНИЕ МНОГОКВАРТИРНЫМ ДОМОМ, 17%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</si>
  <si>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</si>
  <si>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</si>
  <si>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</si>
  <si>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Текущий ремонт</t>
  </si>
  <si>
    <t>1.1.</t>
  </si>
  <si>
    <t>Ямочный ремонт асфальтобетонного покрытия</t>
  </si>
  <si>
    <t>1.2.</t>
  </si>
  <si>
    <t>Замена (автомата, контактора КМИ,приставка ПКИ,реле ЕЛ)</t>
  </si>
  <si>
    <r>
      <t xml:space="preserve">Замена ламп накаливания на энергосберегающие </t>
    </r>
    <r>
      <rPr>
        <sz val="10"/>
        <color indexed="8"/>
        <rFont val="Times New Roman"/>
        <family val="1"/>
        <charset val="204"/>
      </rPr>
      <t>(Согласно закона №261 от 18.11.2009г. "Об энергосбережении и о повышении энергетической эффективности" Ст.12 п.4 )-522шт.</t>
    </r>
  </si>
  <si>
    <t>Перечень и периодичность работ и услуг по содержанию и ремонту общего имущества многоквартирного дома № 6 по ул. 2-я Портовая 
с 01.10.2013 по 30.09.2014 гг.</t>
  </si>
  <si>
    <t>Директор ООО "КЖЭК "Горский"</t>
  </si>
  <si>
    <t>С.В. Занина</t>
  </si>
  <si>
    <t>Экономист</t>
  </si>
  <si>
    <t>Т.В. Хильченко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</si>
</sst>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4" fontId="1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" fontId="18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2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3" fillId="0" borderId="0" xfId="0" applyFont="1" applyFill="1"/>
    <xf numFmtId="4" fontId="13" fillId="2" borderId="0" xfId="0" applyNumberFormat="1" applyFont="1" applyFill="1"/>
    <xf numFmtId="0" fontId="1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="85" zoomScaleSheetLayoutView="85" workbookViewId="0">
      <selection activeCell="G7" sqref="G7"/>
    </sheetView>
  </sheetViews>
  <sheetFormatPr defaultRowHeight="15"/>
  <cols>
    <col min="1" max="1" width="7" style="1" customWidth="1"/>
    <col min="2" max="2" width="28.7109375" style="3" customWidth="1"/>
    <col min="3" max="3" width="66.28515625" style="3" hidden="1" customWidth="1"/>
    <col min="4" max="4" width="14.85546875" style="4" hidden="1" customWidth="1"/>
    <col min="5" max="6" width="16" style="3" hidden="1" customWidth="1"/>
    <col min="7" max="7" width="39" style="3" customWidth="1"/>
    <col min="8" max="8" width="18" style="3" hidden="1" customWidth="1"/>
    <col min="9" max="9" width="16" style="3" hidden="1" customWidth="1"/>
    <col min="10" max="10" width="14.42578125" style="74" customWidth="1"/>
    <col min="11" max="11" width="14.140625" style="75" customWidth="1"/>
    <col min="12" max="12" width="11.42578125" bestFit="1" customWidth="1"/>
    <col min="13" max="13" width="10.140625" bestFit="1" customWidth="1"/>
  </cols>
  <sheetData>
    <row r="1" spans="1:13" ht="18.75">
      <c r="B1" s="2"/>
      <c r="G1" s="90" t="s">
        <v>0</v>
      </c>
      <c r="H1" s="90"/>
      <c r="I1" s="90"/>
      <c r="J1" s="90"/>
      <c r="K1" s="90"/>
    </row>
    <row r="2" spans="1:13" ht="18.75">
      <c r="B2" s="2"/>
      <c r="G2" s="90" t="s">
        <v>1</v>
      </c>
      <c r="H2" s="90"/>
      <c r="I2" s="90"/>
      <c r="J2" s="90"/>
      <c r="K2" s="90"/>
    </row>
    <row r="3" spans="1:13" ht="68.25" customHeight="1">
      <c r="A3" s="99" t="s">
        <v>121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>
      <c r="A4" s="91" t="s">
        <v>2</v>
      </c>
      <c r="B4" s="84"/>
      <c r="C4" s="85" t="s">
        <v>3</v>
      </c>
      <c r="D4" s="85"/>
      <c r="E4" s="85"/>
      <c r="F4" s="93"/>
      <c r="G4" s="85" t="s">
        <v>4</v>
      </c>
      <c r="H4" s="85"/>
      <c r="I4" s="85"/>
      <c r="J4" s="85"/>
      <c r="K4" s="93"/>
    </row>
    <row r="5" spans="1:13" ht="18" customHeight="1">
      <c r="A5" s="91" t="s">
        <v>5</v>
      </c>
      <c r="B5" s="84"/>
      <c r="C5" s="92">
        <v>4</v>
      </c>
      <c r="D5" s="93"/>
      <c r="E5" s="93"/>
      <c r="F5" s="93"/>
      <c r="G5" s="92">
        <v>2</v>
      </c>
      <c r="H5" s="93"/>
      <c r="I5" s="93"/>
      <c r="J5" s="93"/>
      <c r="K5" s="93"/>
    </row>
    <row r="6" spans="1:13" ht="19.5" customHeight="1">
      <c r="A6" s="92" t="s">
        <v>6</v>
      </c>
      <c r="B6" s="84"/>
      <c r="C6" s="94">
        <v>5150</v>
      </c>
      <c r="D6" s="87"/>
      <c r="E6" s="87"/>
      <c r="F6" s="95"/>
      <c r="G6" s="96">
        <v>7863.1</v>
      </c>
      <c r="H6" s="97"/>
      <c r="I6" s="97"/>
      <c r="J6" s="97"/>
      <c r="K6" s="98"/>
    </row>
    <row r="7" spans="1:13" ht="88.5" customHeight="1">
      <c r="A7" s="83" t="s">
        <v>7</v>
      </c>
      <c r="B7" s="84"/>
      <c r="C7" s="5" t="s">
        <v>8</v>
      </c>
      <c r="D7" s="6" t="s">
        <v>9</v>
      </c>
      <c r="E7" s="7" t="s">
        <v>10</v>
      </c>
      <c r="F7" s="7" t="s">
        <v>11</v>
      </c>
      <c r="G7" s="5" t="s">
        <v>8</v>
      </c>
      <c r="H7" s="6" t="s">
        <v>9</v>
      </c>
      <c r="I7" s="7" t="s">
        <v>10</v>
      </c>
      <c r="J7" s="8" t="s">
        <v>12</v>
      </c>
      <c r="K7" s="8" t="s">
        <v>11</v>
      </c>
    </row>
    <row r="8" spans="1:13">
      <c r="A8" s="9" t="s">
        <v>13</v>
      </c>
      <c r="B8" s="85" t="s">
        <v>14</v>
      </c>
      <c r="C8" s="86"/>
      <c r="D8" s="86"/>
      <c r="E8" s="86"/>
      <c r="F8" s="86"/>
      <c r="G8" s="87"/>
      <c r="H8" s="87"/>
      <c r="I8" s="87"/>
      <c r="J8" s="10"/>
      <c r="K8" s="11"/>
    </row>
    <row r="9" spans="1:13" ht="180.75" customHeight="1">
      <c r="A9" s="9">
        <v>1</v>
      </c>
      <c r="B9" s="12" t="s">
        <v>15</v>
      </c>
      <c r="C9" s="13" t="s">
        <v>16</v>
      </c>
      <c r="D9" s="14">
        <v>87976.44</v>
      </c>
      <c r="E9" s="14">
        <f>D9/12/5150</f>
        <v>1.4235669902912622</v>
      </c>
      <c r="F9" s="88" t="e">
        <f>E49</f>
        <v>#REF!</v>
      </c>
      <c r="G9" s="13" t="s">
        <v>16</v>
      </c>
      <c r="H9" s="14">
        <v>101306.79</v>
      </c>
      <c r="I9" s="15">
        <f>H9/12/5150</f>
        <v>1.6392684466019418</v>
      </c>
      <c r="J9" s="16">
        <f>365753.69/(0.6758+0.8604)*0.6758</f>
        <v>160901.14809399817</v>
      </c>
      <c r="K9" s="17">
        <f>J9/12/G6</f>
        <v>1.7052344505135608</v>
      </c>
    </row>
    <row r="10" spans="1:13" ht="109.5" customHeight="1">
      <c r="A10" s="9">
        <v>2</v>
      </c>
      <c r="B10" s="12" t="s">
        <v>17</v>
      </c>
      <c r="C10" s="13" t="s">
        <v>18</v>
      </c>
      <c r="D10" s="14">
        <v>114756.45</v>
      </c>
      <c r="E10" s="14">
        <f>D10/12/5150</f>
        <v>1.8569004854368933</v>
      </c>
      <c r="F10" s="89"/>
      <c r="G10" s="13" t="s">
        <v>18</v>
      </c>
      <c r="H10" s="14">
        <v>80017.539999999994</v>
      </c>
      <c r="I10" s="15">
        <f>H10/12/5150</f>
        <v>1.2947822006472491</v>
      </c>
      <c r="J10" s="16">
        <f>365753.69/(0.6758+0.8604)*0.8604</f>
        <v>204852.54190600183</v>
      </c>
      <c r="K10" s="17">
        <f>J10/12/G6</f>
        <v>2.1710324374398757</v>
      </c>
    </row>
    <row r="11" spans="1:13" ht="38.25" customHeight="1">
      <c r="A11" s="9">
        <v>3</v>
      </c>
      <c r="B11" s="12" t="s">
        <v>19</v>
      </c>
      <c r="C11" s="18" t="s">
        <v>20</v>
      </c>
      <c r="D11" s="15">
        <v>35844</v>
      </c>
      <c r="E11" s="14">
        <f>D11/12/5150</f>
        <v>0.57999999999999996</v>
      </c>
      <c r="F11" s="89"/>
      <c r="G11" s="18" t="s">
        <v>20</v>
      </c>
      <c r="H11" s="15">
        <v>35844</v>
      </c>
      <c r="I11" s="15">
        <f>H11/12/5150</f>
        <v>0.57999999999999996</v>
      </c>
      <c r="J11" s="19">
        <v>113250.74</v>
      </c>
      <c r="K11" s="17">
        <f>J11/12/G6</f>
        <v>1.2002342163608075</v>
      </c>
    </row>
    <row r="12" spans="1:13" ht="29.25" customHeight="1">
      <c r="A12" s="20">
        <v>4</v>
      </c>
      <c r="B12" s="21" t="s">
        <v>21</v>
      </c>
      <c r="C12" s="22"/>
      <c r="D12" s="23">
        <f>D13+D14+D15+D16+D17+D18+D19+D20</f>
        <v>203408.5</v>
      </c>
      <c r="E12" s="23">
        <f>E13+E14+E15+E16+E17+E18+E19+E20</f>
        <v>3.2913996763754048</v>
      </c>
      <c r="F12" s="89"/>
      <c r="G12" s="22"/>
      <c r="H12" s="23">
        <f>H13+H14+H15+H16+H17+H18+H19+H20</f>
        <v>203408.5</v>
      </c>
      <c r="I12" s="24">
        <f>H12/12/5150</f>
        <v>3.2913996763754043</v>
      </c>
      <c r="J12" s="19">
        <v>198767.6</v>
      </c>
      <c r="K12" s="17">
        <f>J12/12/$G$6</f>
        <v>2.1065440687091179</v>
      </c>
    </row>
    <row r="13" spans="1:13" ht="45">
      <c r="A13" s="9" t="s">
        <v>22</v>
      </c>
      <c r="B13" s="25" t="s">
        <v>23</v>
      </c>
      <c r="C13" s="6" t="s">
        <v>24</v>
      </c>
      <c r="D13" s="26">
        <v>181214.85</v>
      </c>
      <c r="E13" s="26">
        <f t="shared" ref="E13:E21" si="0">D13/12/5150</f>
        <v>2.9322791262135923</v>
      </c>
      <c r="F13" s="89"/>
      <c r="G13" s="6" t="s">
        <v>25</v>
      </c>
      <c r="H13" s="26">
        <v>181214.85</v>
      </c>
      <c r="I13" s="27">
        <f t="shared" ref="I13:I20" si="1">H13/12/5150</f>
        <v>2.9322791262135923</v>
      </c>
      <c r="J13" s="28">
        <f>$J$12/$H$12*H13</f>
        <v>177080.3128623435</v>
      </c>
      <c r="K13" s="29">
        <f t="shared" ref="K13:K20" si="2">J13/12/$G$6</f>
        <v>1.8767016492895454</v>
      </c>
    </row>
    <row r="14" spans="1:13" ht="39" customHeight="1">
      <c r="A14" s="9" t="s">
        <v>26</v>
      </c>
      <c r="B14" s="25" t="s">
        <v>27</v>
      </c>
      <c r="C14" s="6" t="s">
        <v>28</v>
      </c>
      <c r="D14" s="26">
        <v>18670.939999999999</v>
      </c>
      <c r="E14" s="26">
        <f t="shared" si="0"/>
        <v>0.30211877022653721</v>
      </c>
      <c r="F14" s="89"/>
      <c r="G14" s="6" t="s">
        <v>29</v>
      </c>
      <c r="H14" s="26">
        <v>18670.939999999999</v>
      </c>
      <c r="I14" s="27">
        <f t="shared" si="1"/>
        <v>0.30211877022653721</v>
      </c>
      <c r="J14" s="28">
        <f t="shared" ref="J14:J20" si="3">$J$12/$H$12*H14</f>
        <v>18244.950105546228</v>
      </c>
      <c r="K14" s="29">
        <f t="shared" si="2"/>
        <v>0.19336044420082651</v>
      </c>
      <c r="M14" s="30"/>
    </row>
    <row r="15" spans="1:13" ht="15.75">
      <c r="A15" s="9" t="s">
        <v>30</v>
      </c>
      <c r="B15" s="25" t="s">
        <v>31</v>
      </c>
      <c r="C15" s="6" t="s">
        <v>32</v>
      </c>
      <c r="D15" s="26">
        <v>533.26</v>
      </c>
      <c r="E15" s="26">
        <f t="shared" si="0"/>
        <v>8.6288025889967642E-3</v>
      </c>
      <c r="F15" s="89"/>
      <c r="G15" s="6" t="s">
        <v>33</v>
      </c>
      <c r="H15" s="26">
        <v>533.26</v>
      </c>
      <c r="I15" s="27">
        <f t="shared" si="1"/>
        <v>8.6288025889967642E-3</v>
      </c>
      <c r="J15" s="28">
        <f t="shared" si="3"/>
        <v>521.09331899109429</v>
      </c>
      <c r="K15" s="29">
        <f t="shared" si="2"/>
        <v>5.5225602178858024E-3</v>
      </c>
    </row>
    <row r="16" spans="1:13" ht="82.5" customHeight="1">
      <c r="A16" s="9" t="s">
        <v>34</v>
      </c>
      <c r="B16" s="25" t="s">
        <v>35</v>
      </c>
      <c r="C16" s="6" t="s">
        <v>36</v>
      </c>
      <c r="D16" s="26">
        <v>1216.8599999999999</v>
      </c>
      <c r="E16" s="26">
        <f t="shared" si="0"/>
        <v>1.9690291262135919E-2</v>
      </c>
      <c r="F16" s="89"/>
      <c r="G16" s="6" t="s">
        <v>37</v>
      </c>
      <c r="H16" s="26">
        <v>1216.8599999999999</v>
      </c>
      <c r="I16" s="27">
        <f t="shared" si="1"/>
        <v>1.9690291262135919E-2</v>
      </c>
      <c r="J16" s="30">
        <f t="shared" si="3"/>
        <v>1189.0965310495874</v>
      </c>
      <c r="K16" s="29">
        <f t="shared" si="2"/>
        <v>1.2602075210472411E-2</v>
      </c>
    </row>
    <row r="17" spans="1:13" ht="49.5" customHeight="1">
      <c r="A17" s="9" t="s">
        <v>38</v>
      </c>
      <c r="B17" s="25" t="s">
        <v>39</v>
      </c>
      <c r="C17" s="6" t="s">
        <v>28</v>
      </c>
      <c r="D17" s="26">
        <v>339.43</v>
      </c>
      <c r="E17" s="26">
        <f t="shared" si="0"/>
        <v>5.4923948220064727E-3</v>
      </c>
      <c r="F17" s="89"/>
      <c r="G17" s="6" t="s">
        <v>28</v>
      </c>
      <c r="H17" s="26">
        <v>339.43</v>
      </c>
      <c r="I17" s="27">
        <f t="shared" si="1"/>
        <v>5.4923948220064727E-3</v>
      </c>
      <c r="J17" s="30">
        <f>$J$12/$H$12*H17</f>
        <v>331.68567915303441</v>
      </c>
      <c r="K17" s="29">
        <f t="shared" si="2"/>
        <v>3.515213244490451E-3</v>
      </c>
    </row>
    <row r="18" spans="1:13" ht="34.5" customHeight="1">
      <c r="A18" s="9" t="s">
        <v>40</v>
      </c>
      <c r="B18" s="25" t="s">
        <v>41</v>
      </c>
      <c r="C18" s="6" t="s">
        <v>37</v>
      </c>
      <c r="D18" s="26">
        <v>56.19</v>
      </c>
      <c r="E18" s="26">
        <f t="shared" si="0"/>
        <v>9.0922330097087378E-4</v>
      </c>
      <c r="F18" s="89"/>
      <c r="G18" s="6" t="s">
        <v>42</v>
      </c>
      <c r="H18" s="26">
        <v>56.19</v>
      </c>
      <c r="I18" s="27">
        <f t="shared" si="1"/>
        <v>9.0922330097087378E-4</v>
      </c>
      <c r="J18" s="30">
        <f t="shared" si="3"/>
        <v>54.907987837283102</v>
      </c>
      <c r="K18" s="29">
        <f t="shared" si="2"/>
        <v>5.8191624843979156E-4</v>
      </c>
    </row>
    <row r="19" spans="1:13" ht="15.75">
      <c r="A19" s="9" t="s">
        <v>43</v>
      </c>
      <c r="B19" s="25" t="s">
        <v>44</v>
      </c>
      <c r="C19" s="6" t="s">
        <v>37</v>
      </c>
      <c r="D19" s="26">
        <v>964.45</v>
      </c>
      <c r="E19" s="26">
        <f t="shared" si="0"/>
        <v>1.5605987055016183E-2</v>
      </c>
      <c r="F19" s="89"/>
      <c r="G19" s="6" t="s">
        <v>37</v>
      </c>
      <c r="H19" s="26">
        <v>964.45</v>
      </c>
      <c r="I19" s="27">
        <f t="shared" si="1"/>
        <v>1.5605987055016183E-2</v>
      </c>
      <c r="J19" s="30">
        <f t="shared" si="3"/>
        <v>942.44543281131325</v>
      </c>
      <c r="K19" s="29">
        <f t="shared" si="2"/>
        <v>9.9880606123466283E-3</v>
      </c>
      <c r="L19" s="31"/>
    </row>
    <row r="20" spans="1:13" ht="15.75">
      <c r="A20" s="9" t="s">
        <v>45</v>
      </c>
      <c r="B20" s="25" t="s">
        <v>46</v>
      </c>
      <c r="C20" s="6" t="s">
        <v>47</v>
      </c>
      <c r="D20" s="26">
        <v>412.52</v>
      </c>
      <c r="E20" s="26">
        <f t="shared" si="0"/>
        <v>6.6750809061488668E-3</v>
      </c>
      <c r="F20" s="89"/>
      <c r="G20" s="6" t="s">
        <v>33</v>
      </c>
      <c r="H20" s="26">
        <v>412.52</v>
      </c>
      <c r="I20" s="27">
        <f t="shared" si="1"/>
        <v>6.6750809061488668E-3</v>
      </c>
      <c r="J20" s="30">
        <f t="shared" si="3"/>
        <v>403.10808226794848</v>
      </c>
      <c r="K20" s="29">
        <f t="shared" si="2"/>
        <v>4.272149685110924E-3</v>
      </c>
    </row>
    <row r="21" spans="1:13" ht="42.75" customHeight="1">
      <c r="A21" s="9">
        <v>5</v>
      </c>
      <c r="B21" s="12" t="s">
        <v>48</v>
      </c>
      <c r="C21" s="32"/>
      <c r="D21" s="33">
        <f>D22+D31</f>
        <v>227987.58000000002</v>
      </c>
      <c r="E21" s="14">
        <f t="shared" si="0"/>
        <v>3.689119417475728</v>
      </c>
      <c r="F21" s="89"/>
      <c r="G21" s="32"/>
      <c r="H21" s="33">
        <f>H22+H31</f>
        <v>227987.58000000002</v>
      </c>
      <c r="I21" s="15">
        <f>H21/12/5150</f>
        <v>3.689119417475728</v>
      </c>
      <c r="J21" s="19">
        <v>169201.45</v>
      </c>
      <c r="K21" s="17">
        <f>J21/12/G6</f>
        <v>1.7932012607410988</v>
      </c>
    </row>
    <row r="22" spans="1:13" ht="15.75">
      <c r="A22" s="9" t="s">
        <v>49</v>
      </c>
      <c r="B22" s="34" t="s">
        <v>50</v>
      </c>
      <c r="C22" s="35"/>
      <c r="D22" s="14">
        <f>D23+D24+D25+D26+D27+D28+D29+D30</f>
        <v>124909.21</v>
      </c>
      <c r="E22" s="14">
        <f>E23+E24+E25+E26+E27+E28+E29+E30</f>
        <v>4.0423692556634299</v>
      </c>
      <c r="F22" s="89"/>
      <c r="G22" s="35"/>
      <c r="H22" s="14">
        <f>H23+H24+H25+H26+H27+H28+H29+H30</f>
        <v>124909.21</v>
      </c>
      <c r="I22" s="15">
        <f>I23+I24+I25+I26+I27+I28+I29+I30</f>
        <v>4.0423692556634299</v>
      </c>
      <c r="J22" s="30">
        <f>(J21/H21*H22)-J39</f>
        <v>40077.906335761363</v>
      </c>
      <c r="K22" s="29">
        <f>J22/6/$G$6</f>
        <v>0.84949333671964333</v>
      </c>
      <c r="L22" s="36"/>
    </row>
    <row r="23" spans="1:13" ht="30" customHeight="1">
      <c r="A23" s="9" t="s">
        <v>51</v>
      </c>
      <c r="B23" s="37" t="s">
        <v>52</v>
      </c>
      <c r="C23" s="38" t="s">
        <v>53</v>
      </c>
      <c r="D23" s="39">
        <v>51311.38</v>
      </c>
      <c r="E23" s="26">
        <f>D23/6/5150</f>
        <v>1.6605624595469253</v>
      </c>
      <c r="F23" s="89"/>
      <c r="G23" s="40" t="s">
        <v>53</v>
      </c>
      <c r="H23" s="39">
        <v>51311.38</v>
      </c>
      <c r="I23" s="27">
        <f>H23/6/5150</f>
        <v>1.6605624595469253</v>
      </c>
      <c r="J23" s="30">
        <f>$J$22/$H$22*H23</f>
        <v>16463.579279691694</v>
      </c>
      <c r="K23" s="29">
        <f t="shared" ref="K23:K38" si="4">J23/6/$G$6</f>
        <v>0.34896286196902182</v>
      </c>
      <c r="L23" s="31"/>
    </row>
    <row r="24" spans="1:13" ht="45">
      <c r="A24" s="9" t="s">
        <v>54</v>
      </c>
      <c r="B24" s="37" t="s">
        <v>55</v>
      </c>
      <c r="C24" s="38" t="s">
        <v>56</v>
      </c>
      <c r="D24" s="39">
        <v>66572.58</v>
      </c>
      <c r="E24" s="26">
        <f t="shared" ref="E24:E30" si="5">D24/6/5150</f>
        <v>2.1544524271844661</v>
      </c>
      <c r="F24" s="89"/>
      <c r="G24" s="40" t="s">
        <v>56</v>
      </c>
      <c r="H24" s="39">
        <v>66572.58</v>
      </c>
      <c r="I24" s="27">
        <f t="shared" ref="I24:I30" si="6">H24/6/5150</f>
        <v>2.1544524271844661</v>
      </c>
      <c r="J24" s="30">
        <f t="shared" ref="J24:J30" si="7">$J$22/$H$22*H24</f>
        <v>21360.231369408069</v>
      </c>
      <c r="K24" s="29">
        <f t="shared" si="4"/>
        <v>0.45275254817667476</v>
      </c>
    </row>
    <row r="25" spans="1:13" ht="30">
      <c r="A25" s="9" t="s">
        <v>57</v>
      </c>
      <c r="B25" s="37" t="s">
        <v>58</v>
      </c>
      <c r="C25" s="38" t="s">
        <v>59</v>
      </c>
      <c r="D25" s="39">
        <v>5328.49</v>
      </c>
      <c r="E25" s="26">
        <f t="shared" si="5"/>
        <v>0.1724430420711974</v>
      </c>
      <c r="F25" s="89"/>
      <c r="G25" s="40" t="s">
        <v>59</v>
      </c>
      <c r="H25" s="39">
        <v>5328.49</v>
      </c>
      <c r="I25" s="27">
        <f t="shared" si="6"/>
        <v>0.1724430420711974</v>
      </c>
      <c r="J25" s="30">
        <f t="shared" si="7"/>
        <v>1709.6795595059887</v>
      </c>
      <c r="K25" s="29">
        <f t="shared" si="4"/>
        <v>3.6238454712644898E-2</v>
      </c>
    </row>
    <row r="26" spans="1:13" ht="45">
      <c r="A26" s="9" t="s">
        <v>60</v>
      </c>
      <c r="B26" s="37" t="s">
        <v>61</v>
      </c>
      <c r="C26" s="38" t="s">
        <v>47</v>
      </c>
      <c r="D26" s="39">
        <v>317.92</v>
      </c>
      <c r="E26" s="26">
        <f t="shared" si="5"/>
        <v>1.0288673139158577E-2</v>
      </c>
      <c r="F26" s="89"/>
      <c r="G26" s="40" t="s">
        <v>47</v>
      </c>
      <c r="H26" s="39">
        <v>317.92</v>
      </c>
      <c r="I26" s="27">
        <f t="shared" si="6"/>
        <v>1.0288673139158577E-2</v>
      </c>
      <c r="J26" s="30">
        <f t="shared" si="7"/>
        <v>102.00663331603212</v>
      </c>
      <c r="K26" s="29">
        <f t="shared" si="4"/>
        <v>2.1621377767893093E-3</v>
      </c>
    </row>
    <row r="27" spans="1:13" ht="45">
      <c r="A27" s="9" t="s">
        <v>62</v>
      </c>
      <c r="B27" s="37" t="s">
        <v>63</v>
      </c>
      <c r="C27" s="38" t="s">
        <v>64</v>
      </c>
      <c r="D27" s="39">
        <v>268.66000000000003</v>
      </c>
      <c r="E27" s="26">
        <f t="shared" si="5"/>
        <v>8.6944983818770232E-3</v>
      </c>
      <c r="F27" s="89"/>
      <c r="G27" s="40" t="s">
        <v>64</v>
      </c>
      <c r="H27" s="39">
        <v>268.66000000000003</v>
      </c>
      <c r="I27" s="27">
        <f t="shared" si="6"/>
        <v>8.6944983818770232E-3</v>
      </c>
      <c r="J27" s="30">
        <f t="shared" si="7"/>
        <v>86.20125222283967</v>
      </c>
      <c r="K27" s="29">
        <f t="shared" si="4"/>
        <v>1.8271261169860841E-3</v>
      </c>
    </row>
    <row r="28" spans="1:13" ht="30">
      <c r="A28" s="9" t="s">
        <v>65</v>
      </c>
      <c r="B28" s="37" t="s">
        <v>66</v>
      </c>
      <c r="C28" s="38" t="s">
        <v>33</v>
      </c>
      <c r="D28" s="39">
        <v>805.99</v>
      </c>
      <c r="E28" s="26">
        <f t="shared" si="5"/>
        <v>2.608381877022654E-2</v>
      </c>
      <c r="F28" s="89"/>
      <c r="G28" s="40" t="s">
        <v>33</v>
      </c>
      <c r="H28" s="39">
        <v>805.99</v>
      </c>
      <c r="I28" s="27">
        <f t="shared" si="6"/>
        <v>2.608381877022654E-2</v>
      </c>
      <c r="J28" s="30">
        <f t="shared" si="7"/>
        <v>258.6069652314693</v>
      </c>
      <c r="K28" s="29">
        <f t="shared" si="4"/>
        <v>5.4814463598213872E-3</v>
      </c>
    </row>
    <row r="29" spans="1:13" ht="45">
      <c r="A29" s="9" t="s">
        <v>67</v>
      </c>
      <c r="B29" s="37" t="s">
        <v>68</v>
      </c>
      <c r="C29" s="38" t="s">
        <v>69</v>
      </c>
      <c r="D29" s="39">
        <v>296.25</v>
      </c>
      <c r="E29" s="26">
        <f t="shared" si="5"/>
        <v>9.5873786407766996E-3</v>
      </c>
      <c r="F29" s="89"/>
      <c r="G29" s="40" t="s">
        <v>69</v>
      </c>
      <c r="H29" s="39">
        <v>296.25</v>
      </c>
      <c r="I29" s="27">
        <f t="shared" si="6"/>
        <v>9.5873786407766996E-3</v>
      </c>
      <c r="J29" s="30">
        <f t="shared" si="7"/>
        <v>95.053677402725569</v>
      </c>
      <c r="K29" s="29">
        <f t="shared" si="4"/>
        <v>2.0147625703756697E-3</v>
      </c>
    </row>
    <row r="30" spans="1:13" ht="15.75">
      <c r="A30" s="9" t="s">
        <v>70</v>
      </c>
      <c r="B30" s="37" t="s">
        <v>71</v>
      </c>
      <c r="C30" s="38" t="s">
        <v>72</v>
      </c>
      <c r="D30" s="39">
        <v>7.94</v>
      </c>
      <c r="E30" s="26">
        <f t="shared" si="5"/>
        <v>2.5695792880258903E-4</v>
      </c>
      <c r="F30" s="89"/>
      <c r="G30" s="40" t="s">
        <v>72</v>
      </c>
      <c r="H30" s="39">
        <v>7.94</v>
      </c>
      <c r="I30" s="27">
        <f t="shared" si="6"/>
        <v>2.5695792880258903E-4</v>
      </c>
      <c r="J30" s="30">
        <f t="shared" si="7"/>
        <v>2.5475989825405607</v>
      </c>
      <c r="K30" s="29">
        <f t="shared" si="4"/>
        <v>5.3999037329224709E-5</v>
      </c>
    </row>
    <row r="31" spans="1:13" ht="15.75">
      <c r="A31" s="9" t="s">
        <v>73</v>
      </c>
      <c r="B31" s="34" t="s">
        <v>74</v>
      </c>
      <c r="C31" s="41"/>
      <c r="D31" s="14">
        <f>D32+D33+D34+D35+D36+D37+D38</f>
        <v>103078.37</v>
      </c>
      <c r="E31" s="14">
        <v>3.33</v>
      </c>
      <c r="F31" s="89"/>
      <c r="G31" s="41"/>
      <c r="H31" s="14">
        <f>H32+H33+H34+H35+H36+H37+H38</f>
        <v>103078.37</v>
      </c>
      <c r="I31" s="15">
        <v>3.33</v>
      </c>
      <c r="J31" s="30">
        <f>J21/H21*H31+J39</f>
        <v>129123.54366423863</v>
      </c>
      <c r="K31" s="29">
        <f t="shared" si="4"/>
        <v>2.736909184762554</v>
      </c>
    </row>
    <row r="32" spans="1:13" ht="45">
      <c r="A32" s="9" t="s">
        <v>75</v>
      </c>
      <c r="B32" s="37" t="s">
        <v>76</v>
      </c>
      <c r="C32" s="38" t="s">
        <v>77</v>
      </c>
      <c r="D32" s="39">
        <v>51876.7</v>
      </c>
      <c r="E32" s="26">
        <f>D32/6/5150</f>
        <v>1.6788576051779935</v>
      </c>
      <c r="F32" s="89"/>
      <c r="G32" s="40" t="s">
        <v>77</v>
      </c>
      <c r="H32" s="39">
        <v>51876.7</v>
      </c>
      <c r="I32" s="27">
        <f>H32/6/5150</f>
        <v>1.6788576051779935</v>
      </c>
      <c r="J32" s="30">
        <f>($J$31-$J$39)/$H$31*H32</f>
        <v>38500.399281465245</v>
      </c>
      <c r="K32" s="29">
        <f t="shared" si="4"/>
        <v>0.81605641713542243</v>
      </c>
      <c r="L32" s="31"/>
      <c r="M32" s="36"/>
    </row>
    <row r="33" spans="1:11" ht="30">
      <c r="A33" s="9" t="s">
        <v>78</v>
      </c>
      <c r="B33" s="37" t="s">
        <v>79</v>
      </c>
      <c r="C33" s="38" t="s">
        <v>80</v>
      </c>
      <c r="D33" s="39">
        <v>4042.52</v>
      </c>
      <c r="E33" s="26">
        <f t="shared" ref="E33:E38" si="8">D33/6/5150</f>
        <v>0.13082588996763753</v>
      </c>
      <c r="F33" s="89"/>
      <c r="G33" s="40" t="s">
        <v>80</v>
      </c>
      <c r="H33" s="39">
        <v>4042.52</v>
      </c>
      <c r="I33" s="27">
        <f t="shared" ref="I33:I38" si="9">H33/6/5150</f>
        <v>0.13082588996763753</v>
      </c>
      <c r="J33" s="30">
        <f t="shared" ref="J33:J38" si="10">($J$31-$J$39)/$H$31*H33</f>
        <v>3000.1645074437824</v>
      </c>
      <c r="K33" s="29">
        <f t="shared" si="4"/>
        <v>6.3591639163599223E-2</v>
      </c>
    </row>
    <row r="34" spans="1:11" ht="15.75">
      <c r="A34" s="9" t="s">
        <v>81</v>
      </c>
      <c r="B34" s="37" t="s">
        <v>82</v>
      </c>
      <c r="C34" s="38" t="s">
        <v>83</v>
      </c>
      <c r="D34" s="39">
        <v>46418.86</v>
      </c>
      <c r="E34" s="26">
        <f t="shared" si="8"/>
        <v>1.5022284789644011</v>
      </c>
      <c r="F34" s="89"/>
      <c r="G34" s="40" t="s">
        <v>83</v>
      </c>
      <c r="H34" s="39">
        <v>46418.86</v>
      </c>
      <c r="I34" s="27">
        <f t="shared" si="9"/>
        <v>1.5022284789644011</v>
      </c>
      <c r="J34" s="30">
        <f t="shared" si="10"/>
        <v>34449.852133817993</v>
      </c>
      <c r="K34" s="29">
        <f t="shared" si="4"/>
        <v>0.73020081422123573</v>
      </c>
    </row>
    <row r="35" spans="1:11" ht="45.75" customHeight="1">
      <c r="A35" s="9" t="s">
        <v>84</v>
      </c>
      <c r="B35" s="37" t="s">
        <v>85</v>
      </c>
      <c r="C35" s="38" t="s">
        <v>32</v>
      </c>
      <c r="D35" s="39">
        <v>29.46</v>
      </c>
      <c r="E35" s="26">
        <f t="shared" si="8"/>
        <v>9.5339805825242724E-4</v>
      </c>
      <c r="F35" s="89"/>
      <c r="G35" s="40" t="s">
        <v>32</v>
      </c>
      <c r="H35" s="39">
        <v>29.46</v>
      </c>
      <c r="I35" s="27">
        <f t="shared" si="9"/>
        <v>9.5339805825242724E-4</v>
      </c>
      <c r="J35" s="30">
        <f t="shared" si="10"/>
        <v>21.863799409599419</v>
      </c>
      <c r="K35" s="29">
        <f t="shared" si="4"/>
        <v>4.6342620191356716E-4</v>
      </c>
    </row>
    <row r="36" spans="1:11" ht="30">
      <c r="A36" s="9" t="s">
        <v>86</v>
      </c>
      <c r="B36" s="37" t="s">
        <v>87</v>
      </c>
      <c r="C36" s="38" t="s">
        <v>33</v>
      </c>
      <c r="D36" s="39">
        <v>351.39</v>
      </c>
      <c r="E36" s="26">
        <f t="shared" si="8"/>
        <v>1.1371844660194174E-2</v>
      </c>
      <c r="F36" s="89"/>
      <c r="G36" s="38" t="s">
        <v>33</v>
      </c>
      <c r="H36" s="39">
        <v>351.39</v>
      </c>
      <c r="I36" s="27">
        <f t="shared" si="9"/>
        <v>1.1371844660194174E-2</v>
      </c>
      <c r="J36" s="30">
        <f t="shared" si="10"/>
        <v>260.78480904749284</v>
      </c>
      <c r="K36" s="29">
        <f t="shared" si="4"/>
        <v>5.5276080478753676E-3</v>
      </c>
    </row>
    <row r="37" spans="1:11" ht="15.75">
      <c r="A37" s="9" t="s">
        <v>88</v>
      </c>
      <c r="B37" s="37" t="s">
        <v>89</v>
      </c>
      <c r="C37" s="38" t="s">
        <v>28</v>
      </c>
      <c r="D37" s="39">
        <v>351.5</v>
      </c>
      <c r="E37" s="26">
        <f t="shared" si="8"/>
        <v>1.1375404530744338E-2</v>
      </c>
      <c r="F37" s="89"/>
      <c r="G37" s="38" t="s">
        <v>28</v>
      </c>
      <c r="H37" s="39">
        <v>351.5</v>
      </c>
      <c r="I37" s="27">
        <f t="shared" si="9"/>
        <v>1.1375404530744338E-2</v>
      </c>
      <c r="J37" s="30">
        <f t="shared" si="10"/>
        <v>260.86644577305481</v>
      </c>
      <c r="K37" s="29">
        <f t="shared" si="4"/>
        <v>5.5293384240535917E-3</v>
      </c>
    </row>
    <row r="38" spans="1:11" ht="15.75">
      <c r="A38" s="9" t="s">
        <v>90</v>
      </c>
      <c r="B38" s="37" t="s">
        <v>71</v>
      </c>
      <c r="C38" s="38" t="s">
        <v>72</v>
      </c>
      <c r="D38" s="39">
        <v>7.94</v>
      </c>
      <c r="E38" s="26">
        <f t="shared" si="8"/>
        <v>2.5695792880258903E-4</v>
      </c>
      <c r="F38" s="89"/>
      <c r="G38" s="38" t="s">
        <v>72</v>
      </c>
      <c r="H38" s="39">
        <v>7.94</v>
      </c>
      <c r="I38" s="27">
        <f t="shared" si="9"/>
        <v>2.5695792880258903E-4</v>
      </c>
      <c r="J38" s="30">
        <f t="shared" si="10"/>
        <v>5.892687281473842</v>
      </c>
      <c r="K38" s="29">
        <f t="shared" si="4"/>
        <v>1.2490169868274687E-4</v>
      </c>
    </row>
    <row r="39" spans="1:11" s="47" customFormat="1" ht="15.75">
      <c r="A39" s="20" t="s">
        <v>91</v>
      </c>
      <c r="B39" s="42" t="s">
        <v>92</v>
      </c>
      <c r="C39" s="43"/>
      <c r="D39" s="44"/>
      <c r="E39" s="45"/>
      <c r="F39" s="89"/>
      <c r="G39" s="43" t="s">
        <v>93</v>
      </c>
      <c r="H39" s="44"/>
      <c r="I39" s="46"/>
      <c r="J39" s="30">
        <v>52623.72</v>
      </c>
      <c r="K39" s="29">
        <f>J39/12/$G$6</f>
        <v>0.55770751993488576</v>
      </c>
    </row>
    <row r="40" spans="1:11" ht="28.5">
      <c r="A40" s="9">
        <v>6</v>
      </c>
      <c r="B40" s="48" t="s">
        <v>94</v>
      </c>
      <c r="C40" s="12" t="s">
        <v>64</v>
      </c>
      <c r="D40" s="14">
        <v>1172.79</v>
      </c>
      <c r="E40" s="14">
        <f t="shared" ref="E40:E48" si="11">D40/12/5150</f>
        <v>1.8977184466019419E-2</v>
      </c>
      <c r="F40" s="89"/>
      <c r="G40" s="12" t="s">
        <v>64</v>
      </c>
      <c r="H40" s="14">
        <v>1172.79</v>
      </c>
      <c r="I40" s="15">
        <f t="shared" ref="I40:I48" si="12">H40/12/5150</f>
        <v>1.8977184466019419E-2</v>
      </c>
      <c r="J40" s="19">
        <v>861.36</v>
      </c>
      <c r="K40" s="17">
        <f>J40/12/G6</f>
        <v>9.1287151377955258E-3</v>
      </c>
    </row>
    <row r="41" spans="1:11" ht="32.25" customHeight="1">
      <c r="A41" s="9">
        <v>7</v>
      </c>
      <c r="B41" s="48" t="s">
        <v>95</v>
      </c>
      <c r="C41" s="12"/>
      <c r="D41" s="14"/>
      <c r="E41" s="14"/>
      <c r="F41" s="89"/>
      <c r="G41" s="12" t="s">
        <v>96</v>
      </c>
      <c r="H41" s="14"/>
      <c r="I41" s="15"/>
      <c r="J41" s="19">
        <v>28269.96</v>
      </c>
      <c r="K41" s="17">
        <f>J41/12/G6</f>
        <v>0.29960575345601603</v>
      </c>
    </row>
    <row r="42" spans="1:11" ht="44.25" customHeight="1">
      <c r="A42" s="9">
        <v>8</v>
      </c>
      <c r="B42" s="48" t="s">
        <v>97</v>
      </c>
      <c r="C42" s="12" t="s">
        <v>98</v>
      </c>
      <c r="D42" s="14">
        <v>44731.95</v>
      </c>
      <c r="E42" s="14">
        <f t="shared" si="11"/>
        <v>0.72381796116504848</v>
      </c>
      <c r="F42" s="89"/>
      <c r="G42" s="12" t="s">
        <v>98</v>
      </c>
      <c r="H42" s="14">
        <v>44731.95</v>
      </c>
      <c r="I42" s="15">
        <f t="shared" si="12"/>
        <v>0.72381796116504848</v>
      </c>
      <c r="J42" s="19">
        <v>20736.259999999998</v>
      </c>
      <c r="K42" s="17">
        <f>J42/12/G6</f>
        <v>0.21976340968150812</v>
      </c>
    </row>
    <row r="43" spans="1:11" ht="28.5">
      <c r="A43" s="9">
        <v>9</v>
      </c>
      <c r="B43" s="48" t="s">
        <v>99</v>
      </c>
      <c r="C43" s="12" t="s">
        <v>100</v>
      </c>
      <c r="D43" s="14">
        <v>85206.3</v>
      </c>
      <c r="E43" s="14">
        <f t="shared" si="11"/>
        <v>1.3787427184466021</v>
      </c>
      <c r="F43" s="89"/>
      <c r="G43" s="12" t="s">
        <v>100</v>
      </c>
      <c r="H43" s="14">
        <v>85206.3</v>
      </c>
      <c r="I43" s="15">
        <f t="shared" si="12"/>
        <v>1.3787427184466021</v>
      </c>
      <c r="J43" s="19">
        <v>414725.16</v>
      </c>
      <c r="K43" s="17">
        <f>J43/12/G6</f>
        <v>4.3952677697091476</v>
      </c>
    </row>
    <row r="44" spans="1:11" ht="29.25" customHeight="1">
      <c r="A44" s="9">
        <v>10</v>
      </c>
      <c r="B44" s="48" t="s">
        <v>101</v>
      </c>
      <c r="C44" s="12" t="s">
        <v>102</v>
      </c>
      <c r="D44" s="15">
        <v>2520</v>
      </c>
      <c r="E44" s="14">
        <f t="shared" si="11"/>
        <v>4.0776699029126215E-2</v>
      </c>
      <c r="F44" s="89"/>
      <c r="G44" s="12" t="s">
        <v>102</v>
      </c>
      <c r="H44" s="15">
        <v>2520</v>
      </c>
      <c r="I44" s="15">
        <f t="shared" si="12"/>
        <v>4.0776699029126215E-2</v>
      </c>
      <c r="J44" s="19">
        <v>12321</v>
      </c>
      <c r="K44" s="17">
        <f>J44/12/G6</f>
        <v>0.13057827065661126</v>
      </c>
    </row>
    <row r="45" spans="1:11" ht="34.5" customHeight="1">
      <c r="A45" s="9">
        <v>11</v>
      </c>
      <c r="B45" s="48" t="s">
        <v>103</v>
      </c>
      <c r="C45" s="12" t="s">
        <v>104</v>
      </c>
      <c r="D45" s="15">
        <v>99423.2</v>
      </c>
      <c r="E45" s="14">
        <f t="shared" si="11"/>
        <v>1.608789644012945</v>
      </c>
      <c r="F45" s="89"/>
      <c r="G45" s="12" t="s">
        <v>104</v>
      </c>
      <c r="H45" s="15">
        <v>99423.2</v>
      </c>
      <c r="I45" s="14">
        <f t="shared" si="12"/>
        <v>1.608789644012945</v>
      </c>
      <c r="J45" s="19">
        <v>259085.10255098934</v>
      </c>
      <c r="K45" s="17">
        <f>J45/12/G6</f>
        <v>2.7457904913561375</v>
      </c>
    </row>
    <row r="46" spans="1:11" ht="31.5" hidden="1" customHeight="1">
      <c r="A46" s="9">
        <v>12</v>
      </c>
      <c r="B46" s="48" t="s">
        <v>105</v>
      </c>
      <c r="C46" s="12"/>
      <c r="D46" s="15"/>
      <c r="E46" s="14"/>
      <c r="F46" s="89"/>
      <c r="G46" s="12" t="s">
        <v>106</v>
      </c>
      <c r="H46" s="15"/>
      <c r="I46" s="14"/>
      <c r="J46" s="19">
        <v>0</v>
      </c>
      <c r="K46" s="17">
        <f>J46/12/G6</f>
        <v>0</v>
      </c>
    </row>
    <row r="47" spans="1:11" ht="59.25" hidden="1" customHeight="1">
      <c r="A47" s="9">
        <v>13</v>
      </c>
      <c r="B47" s="48" t="s">
        <v>107</v>
      </c>
      <c r="C47" s="12" t="s">
        <v>104</v>
      </c>
      <c r="D47" s="15">
        <v>27000</v>
      </c>
      <c r="E47" s="14">
        <f t="shared" si="11"/>
        <v>0.43689320388349512</v>
      </c>
      <c r="F47" s="89"/>
      <c r="G47" s="12" t="s">
        <v>106</v>
      </c>
      <c r="H47" s="15">
        <v>27000</v>
      </c>
      <c r="I47" s="14">
        <f t="shared" si="12"/>
        <v>0.43689320388349512</v>
      </c>
      <c r="J47" s="19"/>
      <c r="K47" s="17"/>
    </row>
    <row r="48" spans="1:11" ht="44.25" hidden="1" customHeight="1">
      <c r="A48" s="9">
        <v>14</v>
      </c>
      <c r="B48" s="48" t="s">
        <v>108</v>
      </c>
      <c r="C48" s="12" t="s">
        <v>104</v>
      </c>
      <c r="D48" s="15">
        <v>24720</v>
      </c>
      <c r="E48" s="14">
        <f t="shared" si="11"/>
        <v>0.4</v>
      </c>
      <c r="F48" s="89"/>
      <c r="G48" s="12" t="s">
        <v>104</v>
      </c>
      <c r="H48" s="15">
        <v>24720</v>
      </c>
      <c r="I48" s="14">
        <f t="shared" si="12"/>
        <v>0.4</v>
      </c>
      <c r="J48" s="19"/>
      <c r="K48" s="17"/>
    </row>
    <row r="49" spans="1:12" ht="54" customHeight="1">
      <c r="A49" s="49"/>
      <c r="B49" s="50" t="s">
        <v>109</v>
      </c>
      <c r="C49" s="51"/>
      <c r="D49" s="51" t="e">
        <f>D44+D42+D40+D21+D12+D11+D10+D9+#REF!+D48+D47+D45+D43</f>
        <v>#REF!</v>
      </c>
      <c r="E49" s="51" t="e">
        <f>E44+E42+E40+E21+E12+E11+E10+E9+#REF!+E48+E47+E45+E43</f>
        <v>#REF!</v>
      </c>
      <c r="F49" s="89"/>
      <c r="G49" s="51"/>
      <c r="H49" s="51" t="e">
        <f>H44+H42+H40+H21+H12+H11+H10+H9+#REF!+H48+H47+H45+H43</f>
        <v>#REF!</v>
      </c>
      <c r="I49" s="51" t="e">
        <f>I44+I42+I40+I21+I12+I11+I10+I9+#REF!+I48+I47+I45+I43</f>
        <v>#REF!</v>
      </c>
      <c r="J49" s="52">
        <f>J9+J10+J11+J12+J21+J40+J41+J42+J43+J44+J45+J46+J47+J48</f>
        <v>1582972.3225509892</v>
      </c>
      <c r="K49" s="52">
        <f>K48+K47+K46+K45+K44+K43+K42+K40+K21+K12+K11+K10+K9+K41</f>
        <v>16.776380843761679</v>
      </c>
      <c r="L49" s="31"/>
    </row>
    <row r="50" spans="1:12" ht="28.5" hidden="1">
      <c r="A50" s="9">
        <v>13</v>
      </c>
      <c r="B50" s="48" t="s">
        <v>110</v>
      </c>
      <c r="C50" s="6"/>
      <c r="D50" s="6"/>
      <c r="E50" s="6"/>
      <c r="F50" s="6"/>
      <c r="G50" s="53"/>
      <c r="H50" s="53"/>
      <c r="I50" s="53"/>
      <c r="J50" s="19">
        <f>J49*3%*0</f>
        <v>0</v>
      </c>
      <c r="K50" s="17">
        <f>J50/12/G6</f>
        <v>0</v>
      </c>
    </row>
    <row r="51" spans="1:12" ht="242.25" customHeight="1">
      <c r="A51" s="20">
        <v>13</v>
      </c>
      <c r="B51" s="21" t="s">
        <v>111</v>
      </c>
      <c r="C51" s="54" t="s">
        <v>112</v>
      </c>
      <c r="D51" s="55">
        <v>105659.54</v>
      </c>
      <c r="E51" s="55">
        <f>D51/12/5150</f>
        <v>1.7097012944983818</v>
      </c>
      <c r="F51" s="56">
        <f>E51</f>
        <v>1.7097012944983818</v>
      </c>
      <c r="G51" s="54" t="s">
        <v>113</v>
      </c>
      <c r="H51" s="57">
        <v>103518.68</v>
      </c>
      <c r="I51" s="57">
        <f>H51/12/5150</f>
        <v>1.675059546925566</v>
      </c>
      <c r="J51" s="52">
        <f>(J49+J50)*17%</f>
        <v>269105.29483366816</v>
      </c>
      <c r="K51" s="52">
        <f>J51/12/G6</f>
        <v>2.8519847434394845</v>
      </c>
    </row>
    <row r="52" spans="1:12" ht="83.25" customHeight="1">
      <c r="A52" s="58"/>
      <c r="B52" s="50" t="s">
        <v>114</v>
      </c>
      <c r="C52" s="59"/>
      <c r="D52" s="59" t="e">
        <f>D49+D51</f>
        <v>#REF!</v>
      </c>
      <c r="E52" s="59" t="e">
        <f>E49+E51</f>
        <v>#REF!</v>
      </c>
      <c r="F52" s="59" t="e">
        <f>E52</f>
        <v>#REF!</v>
      </c>
      <c r="G52" s="59"/>
      <c r="H52" s="59" t="e">
        <f>H49+H51</f>
        <v>#REF!</v>
      </c>
      <c r="I52" s="60" t="e">
        <f>I49+I51</f>
        <v>#REF!</v>
      </c>
      <c r="J52" s="19">
        <f>J49+J51+J50</f>
        <v>1852077.6173846573</v>
      </c>
      <c r="K52" s="17">
        <f>K49+K51</f>
        <v>19.628365587201163</v>
      </c>
      <c r="L52" s="31"/>
    </row>
    <row r="53" spans="1:12" ht="18" hidden="1" customHeight="1">
      <c r="A53" s="61">
        <v>1</v>
      </c>
      <c r="B53" s="50" t="s">
        <v>115</v>
      </c>
      <c r="C53" s="59"/>
      <c r="D53" s="59"/>
      <c r="E53" s="59"/>
      <c r="F53" s="59"/>
      <c r="G53" s="59"/>
      <c r="H53" s="59"/>
      <c r="I53" s="60"/>
      <c r="J53" s="19">
        <f>J54+J55</f>
        <v>36673.46</v>
      </c>
      <c r="K53" s="17">
        <f>J53/12/G6</f>
        <v>0.38866625970249219</v>
      </c>
    </row>
    <row r="54" spans="1:12" ht="32.25" hidden="1" customHeight="1">
      <c r="A54" s="61" t="s">
        <v>116</v>
      </c>
      <c r="B54" s="62" t="s">
        <v>117</v>
      </c>
      <c r="C54" s="59"/>
      <c r="D54" s="59"/>
      <c r="E54" s="59"/>
      <c r="F54" s="59"/>
      <c r="G54" s="59"/>
      <c r="H54" s="59"/>
      <c r="I54" s="60"/>
      <c r="J54" s="30">
        <v>35574.5</v>
      </c>
      <c r="K54" s="29">
        <f>J54/12/G6</f>
        <v>0.37701945373537998</v>
      </c>
    </row>
    <row r="55" spans="1:12" ht="31.5" hidden="1" customHeight="1">
      <c r="A55" s="61" t="s">
        <v>118</v>
      </c>
      <c r="B55" s="62" t="s">
        <v>119</v>
      </c>
      <c r="C55" s="59"/>
      <c r="D55" s="59"/>
      <c r="E55" s="59"/>
      <c r="F55" s="59"/>
      <c r="G55" s="59"/>
      <c r="H55" s="59"/>
      <c r="I55" s="60"/>
      <c r="J55" s="30">
        <v>1098.96</v>
      </c>
      <c r="K55" s="29">
        <f>J55/12/G6</f>
        <v>1.1646805967112208E-2</v>
      </c>
    </row>
    <row r="56" spans="1:12" ht="91.5" hidden="1" customHeight="1">
      <c r="A56" s="9">
        <v>2</v>
      </c>
      <c r="B56" s="63" t="s">
        <v>120</v>
      </c>
      <c r="C56" s="64">
        <f>D56/12</f>
        <v>2247.5</v>
      </c>
      <c r="D56" s="64">
        <f>310*87</f>
        <v>26970</v>
      </c>
      <c r="E56" s="64" t="e">
        <f t="shared" ref="E56" si="13">C56/$C$3</f>
        <v>#DIV/0!</v>
      </c>
      <c r="F56" s="65"/>
      <c r="G56" s="64"/>
      <c r="H56" s="64">
        <f>310*87</f>
        <v>26970</v>
      </c>
      <c r="I56" s="64" t="e">
        <f t="shared" ref="I56" si="14">G56/$C$3</f>
        <v>#DIV/0!</v>
      </c>
      <c r="J56" s="66">
        <f>86.6*522</f>
        <v>45205.2</v>
      </c>
      <c r="K56" s="66">
        <f>J56/12/$G$6</f>
        <v>0.47908585672317533</v>
      </c>
    </row>
    <row r="57" spans="1:12" ht="15.75">
      <c r="A57" s="67"/>
      <c r="B57" s="68"/>
      <c r="C57" s="69"/>
      <c r="D57" s="69"/>
      <c r="E57" s="69"/>
      <c r="F57" s="70"/>
      <c r="G57" s="69"/>
      <c r="H57" s="69"/>
      <c r="I57" s="69"/>
      <c r="J57" s="71"/>
      <c r="K57" s="71"/>
    </row>
    <row r="58" spans="1:12" hidden="1">
      <c r="B58" s="72"/>
      <c r="C58" s="72"/>
      <c r="D58" s="73"/>
      <c r="E58" s="72"/>
      <c r="F58" s="72"/>
      <c r="G58" s="72"/>
      <c r="H58" s="72"/>
    </row>
    <row r="59" spans="1:12">
      <c r="B59" s="76"/>
      <c r="C59" s="72"/>
      <c r="D59" s="73"/>
      <c r="E59" s="72"/>
      <c r="F59" s="72"/>
      <c r="G59" s="72"/>
      <c r="H59" s="72"/>
    </row>
    <row r="60" spans="1:12" ht="15.75">
      <c r="B60" s="77" t="s">
        <v>122</v>
      </c>
      <c r="C60" s="78"/>
      <c r="D60" s="79"/>
      <c r="E60" s="78"/>
      <c r="F60" s="78"/>
      <c r="G60" s="78"/>
      <c r="H60" s="78"/>
      <c r="I60" s="80"/>
      <c r="J60" s="81" t="s">
        <v>123</v>
      </c>
      <c r="K60" s="82"/>
    </row>
    <row r="61" spans="1:12" ht="15.75">
      <c r="B61" s="78"/>
      <c r="C61" s="78"/>
      <c r="D61" s="79"/>
      <c r="E61" s="78"/>
      <c r="F61" s="78"/>
      <c r="G61" s="78"/>
      <c r="H61" s="78"/>
      <c r="I61" s="80"/>
      <c r="J61" s="81"/>
      <c r="K61" s="82"/>
    </row>
    <row r="62" spans="1:12" ht="15.75">
      <c r="B62" s="77" t="s">
        <v>124</v>
      </c>
      <c r="C62" s="78"/>
      <c r="D62" s="79"/>
      <c r="E62" s="78"/>
      <c r="F62" s="78"/>
      <c r="G62" s="78"/>
      <c r="H62" s="78"/>
      <c r="I62" s="80"/>
      <c r="J62" s="81" t="s">
        <v>125</v>
      </c>
      <c r="K62" s="82"/>
    </row>
    <row r="63" spans="1:12">
      <c r="B63" s="72"/>
      <c r="C63" s="72"/>
      <c r="D63" s="73"/>
      <c r="E63" s="72"/>
      <c r="F63" s="72"/>
      <c r="G63" s="72"/>
      <c r="H63" s="72"/>
    </row>
    <row r="64" spans="1:12">
      <c r="B64" s="76"/>
      <c r="C64" s="72"/>
      <c r="D64" s="73"/>
      <c r="E64" s="72"/>
      <c r="F64" s="72"/>
      <c r="G64" s="72"/>
      <c r="H64" s="72"/>
    </row>
    <row r="65" spans="2:8">
      <c r="B65" s="72"/>
      <c r="C65" s="72"/>
      <c r="D65" s="73"/>
      <c r="E65" s="72"/>
      <c r="F65" s="72"/>
      <c r="G65" s="72"/>
      <c r="H65" s="72"/>
    </row>
    <row r="66" spans="2:8">
      <c r="B66" s="72"/>
      <c r="C66" s="72"/>
      <c r="D66" s="73"/>
      <c r="E66" s="72"/>
      <c r="F66" s="72"/>
      <c r="G66" s="72"/>
      <c r="H66" s="72"/>
    </row>
    <row r="67" spans="2:8">
      <c r="B67" s="72"/>
      <c r="C67" s="72"/>
      <c r="D67" s="73"/>
      <c r="E67" s="72"/>
      <c r="F67" s="72"/>
      <c r="G67" s="72"/>
      <c r="H67" s="72"/>
    </row>
    <row r="68" spans="2:8">
      <c r="B68" s="72"/>
      <c r="C68" s="72"/>
      <c r="D68" s="73"/>
      <c r="E68" s="72"/>
      <c r="F68" s="72"/>
      <c r="G68" s="72"/>
      <c r="H68" s="72"/>
    </row>
    <row r="69" spans="2:8">
      <c r="B69" s="72"/>
      <c r="C69" s="72"/>
      <c r="D69" s="73"/>
      <c r="E69" s="72"/>
      <c r="F69" s="72"/>
      <c r="G69" s="72"/>
      <c r="H69" s="72"/>
    </row>
    <row r="70" spans="2:8">
      <c r="B70" s="72"/>
      <c r="C70" s="72"/>
      <c r="D70" s="73"/>
      <c r="E70" s="72"/>
      <c r="F70" s="72"/>
      <c r="G70" s="72"/>
      <c r="H70" s="72"/>
    </row>
    <row r="71" spans="2:8">
      <c r="B71" s="72"/>
      <c r="C71" s="72"/>
      <c r="D71" s="73"/>
      <c r="E71" s="72"/>
      <c r="F71" s="72"/>
      <c r="G71" s="72"/>
      <c r="H71" s="72"/>
    </row>
    <row r="72" spans="2:8">
      <c r="B72" s="72"/>
      <c r="C72" s="72"/>
      <c r="D72" s="73"/>
      <c r="E72" s="72"/>
      <c r="F72" s="72"/>
      <c r="G72" s="72"/>
      <c r="H72" s="72"/>
    </row>
    <row r="73" spans="2:8">
      <c r="B73" s="72"/>
      <c r="C73" s="72"/>
      <c r="D73" s="73"/>
      <c r="E73" s="72"/>
      <c r="F73" s="72"/>
      <c r="G73" s="72"/>
      <c r="H73" s="72"/>
    </row>
    <row r="74" spans="2:8">
      <c r="B74" s="72"/>
      <c r="C74" s="72"/>
      <c r="D74" s="73"/>
      <c r="E74" s="72"/>
      <c r="F74" s="72"/>
      <c r="G74" s="72"/>
      <c r="H74" s="72"/>
    </row>
    <row r="75" spans="2:8">
      <c r="B75" s="72"/>
      <c r="C75" s="72"/>
      <c r="D75" s="73"/>
      <c r="E75" s="72"/>
      <c r="F75" s="72"/>
      <c r="G75" s="72"/>
      <c r="H75" s="72"/>
    </row>
    <row r="76" spans="2:8">
      <c r="B76" s="72"/>
      <c r="C76" s="72"/>
      <c r="D76" s="73"/>
      <c r="E76" s="72"/>
      <c r="F76" s="72"/>
      <c r="G76" s="72"/>
      <c r="H76" s="72"/>
    </row>
    <row r="77" spans="2:8">
      <c r="B77" s="72"/>
      <c r="C77" s="72"/>
      <c r="D77" s="73"/>
      <c r="E77" s="72"/>
      <c r="F77" s="72"/>
      <c r="G77" s="72"/>
      <c r="H77" s="72"/>
    </row>
    <row r="78" spans="2:8">
      <c r="B78" s="72"/>
      <c r="C78" s="72"/>
      <c r="D78" s="73"/>
      <c r="E78" s="72"/>
      <c r="F78" s="72"/>
      <c r="G78" s="72"/>
      <c r="H78" s="72"/>
    </row>
    <row r="79" spans="2:8">
      <c r="B79" s="72"/>
      <c r="C79" s="72"/>
      <c r="D79" s="73"/>
      <c r="E79" s="72"/>
      <c r="F79" s="72"/>
      <c r="G79" s="72"/>
      <c r="H79" s="72"/>
    </row>
    <row r="80" spans="2:8">
      <c r="B80" s="72"/>
      <c r="C80" s="72"/>
      <c r="D80" s="73"/>
      <c r="E80" s="72"/>
      <c r="F80" s="72"/>
      <c r="G80" s="72"/>
      <c r="H80" s="72"/>
    </row>
    <row r="81" spans="2:8">
      <c r="B81" s="72"/>
      <c r="C81" s="72"/>
      <c r="D81" s="73"/>
      <c r="E81" s="72"/>
      <c r="F81" s="72"/>
      <c r="G81" s="72"/>
      <c r="H81" s="72"/>
    </row>
    <row r="82" spans="2:8">
      <c r="B82" s="72"/>
      <c r="C82" s="72"/>
      <c r="D82" s="73"/>
      <c r="E82" s="72"/>
      <c r="F82" s="72"/>
      <c r="G82" s="72"/>
      <c r="H82" s="72"/>
    </row>
    <row r="83" spans="2:8">
      <c r="B83" s="72"/>
      <c r="C83" s="72"/>
      <c r="D83" s="73"/>
      <c r="E83" s="72"/>
      <c r="F83" s="72"/>
      <c r="G83" s="72"/>
      <c r="H83" s="72"/>
    </row>
    <row r="84" spans="2:8">
      <c r="B84" s="72"/>
      <c r="C84" s="72"/>
      <c r="D84" s="73"/>
      <c r="E84" s="72"/>
      <c r="F84" s="72"/>
      <c r="G84" s="72"/>
      <c r="H84" s="72"/>
    </row>
    <row r="85" spans="2:8">
      <c r="B85" s="72"/>
      <c r="C85" s="72"/>
      <c r="D85" s="73"/>
      <c r="E85" s="72"/>
      <c r="F85" s="72"/>
      <c r="G85" s="72"/>
      <c r="H85" s="72"/>
    </row>
    <row r="86" spans="2:8">
      <c r="B86" s="72"/>
      <c r="C86" s="72"/>
      <c r="D86" s="73"/>
      <c r="E86" s="72"/>
      <c r="F86" s="72"/>
      <c r="G86" s="72"/>
      <c r="H86" s="72"/>
    </row>
    <row r="87" spans="2:8">
      <c r="B87" s="72"/>
      <c r="C87" s="72"/>
      <c r="D87" s="73"/>
      <c r="E87" s="72"/>
      <c r="F87" s="72"/>
      <c r="G87" s="72"/>
      <c r="H87" s="72"/>
    </row>
    <row r="88" spans="2:8">
      <c r="B88" s="72"/>
      <c r="C88" s="72"/>
      <c r="D88" s="73"/>
      <c r="E88" s="72"/>
      <c r="F88" s="72"/>
      <c r="G88" s="72"/>
      <c r="H88" s="72"/>
    </row>
    <row r="89" spans="2:8">
      <c r="B89" s="72"/>
      <c r="C89" s="72"/>
      <c r="D89" s="73"/>
      <c r="E89" s="72"/>
      <c r="F89" s="72"/>
      <c r="G89" s="72"/>
      <c r="H89" s="72"/>
    </row>
    <row r="90" spans="2:8">
      <c r="B90" s="72"/>
      <c r="C90" s="72"/>
      <c r="D90" s="73"/>
      <c r="E90" s="72"/>
      <c r="F90" s="72"/>
      <c r="G90" s="72"/>
      <c r="H90" s="72"/>
    </row>
    <row r="91" spans="2:8">
      <c r="B91" s="72"/>
      <c r="C91" s="72"/>
      <c r="D91" s="73"/>
      <c r="E91" s="72"/>
      <c r="F91" s="72"/>
      <c r="G91" s="72"/>
      <c r="H91" s="72"/>
    </row>
    <row r="92" spans="2:8">
      <c r="B92" s="72"/>
      <c r="C92" s="72"/>
      <c r="D92" s="73"/>
      <c r="E92" s="72"/>
      <c r="F92" s="72"/>
      <c r="G92" s="72"/>
      <c r="H92" s="72"/>
    </row>
    <row r="93" spans="2:8">
      <c r="B93" s="72"/>
      <c r="C93" s="72"/>
      <c r="D93" s="73"/>
      <c r="E93" s="72"/>
      <c r="F93" s="72"/>
      <c r="G93" s="72"/>
      <c r="H93" s="72"/>
    </row>
    <row r="94" spans="2:8">
      <c r="B94" s="72"/>
      <c r="C94" s="72"/>
      <c r="D94" s="73"/>
      <c r="E94" s="72"/>
      <c r="F94" s="72"/>
      <c r="G94" s="72"/>
      <c r="H94" s="72"/>
    </row>
    <row r="95" spans="2:8">
      <c r="B95" s="72"/>
      <c r="C95" s="72"/>
      <c r="D95" s="73"/>
      <c r="E95" s="72"/>
      <c r="F95" s="72"/>
      <c r="G95" s="72"/>
      <c r="H95" s="72"/>
    </row>
    <row r="96" spans="2:8">
      <c r="B96" s="72"/>
      <c r="C96" s="72"/>
      <c r="D96" s="73"/>
      <c r="E96" s="72"/>
      <c r="F96" s="72"/>
      <c r="G96" s="72"/>
      <c r="H96" s="72"/>
    </row>
    <row r="97" spans="2:8">
      <c r="B97" s="72"/>
      <c r="C97" s="72"/>
      <c r="D97" s="73"/>
      <c r="E97" s="72"/>
      <c r="F97" s="72"/>
      <c r="G97" s="72"/>
      <c r="H97" s="72"/>
    </row>
    <row r="98" spans="2:8">
      <c r="B98" s="72"/>
      <c r="C98" s="72"/>
      <c r="D98" s="73"/>
      <c r="E98" s="72"/>
      <c r="F98" s="72"/>
      <c r="G98" s="72"/>
      <c r="H98" s="72"/>
    </row>
    <row r="99" spans="2:8">
      <c r="B99" s="72"/>
      <c r="C99" s="72"/>
      <c r="D99" s="73"/>
      <c r="E99" s="72"/>
      <c r="F99" s="72"/>
      <c r="G99" s="72"/>
      <c r="H99" s="72"/>
    </row>
    <row r="100" spans="2:8">
      <c r="B100" s="72"/>
      <c r="C100" s="72"/>
      <c r="D100" s="73"/>
      <c r="E100" s="72"/>
      <c r="F100" s="72"/>
      <c r="G100" s="72"/>
      <c r="H100" s="72"/>
    </row>
    <row r="101" spans="2:8">
      <c r="B101" s="72"/>
      <c r="C101" s="72"/>
      <c r="D101" s="73"/>
      <c r="E101" s="72"/>
      <c r="F101" s="72"/>
      <c r="G101" s="72"/>
      <c r="H101" s="72"/>
    </row>
    <row r="102" spans="2:8">
      <c r="B102" s="72"/>
      <c r="C102" s="72"/>
      <c r="D102" s="73"/>
      <c r="E102" s="72"/>
      <c r="F102" s="72"/>
      <c r="G102" s="72"/>
      <c r="H102" s="72"/>
    </row>
    <row r="103" spans="2:8">
      <c r="B103" s="72"/>
      <c r="C103" s="72"/>
      <c r="D103" s="73"/>
      <c r="E103" s="72"/>
      <c r="F103" s="72"/>
      <c r="G103" s="72"/>
      <c r="H103" s="72"/>
    </row>
    <row r="104" spans="2:8">
      <c r="B104" s="72"/>
      <c r="C104" s="72"/>
      <c r="D104" s="73"/>
      <c r="E104" s="72"/>
      <c r="F104" s="72"/>
      <c r="G104" s="72"/>
      <c r="H104" s="72"/>
    </row>
  </sheetData>
  <sheetProtection password="ED33" sheet="1" objects="1" scenarios="1"/>
  <mergeCells count="15">
    <mergeCell ref="A7:B7"/>
    <mergeCell ref="B8:I8"/>
    <mergeCell ref="F9:F49"/>
    <mergeCell ref="G1:K1"/>
    <mergeCell ref="G2:K2"/>
    <mergeCell ref="A5:B5"/>
    <mergeCell ref="C5:F5"/>
    <mergeCell ref="G5:K5"/>
    <mergeCell ref="A6:B6"/>
    <mergeCell ref="C6:F6"/>
    <mergeCell ref="G6:K6"/>
    <mergeCell ref="A3:K3"/>
    <mergeCell ref="A4:B4"/>
    <mergeCell ref="C4:F4"/>
    <mergeCell ref="G4:K4"/>
  </mergeCells>
  <pageMargins left="0.54" right="0.17" top="0.17" bottom="0.17" header="0.17" footer="0.3"/>
  <pageSetup paperSize="9" scale="93" orientation="portrait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2-я Порт 6</vt:lpstr>
      <vt:lpstr>'2-я Порт 6'!Область_печати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2014-01-13T10:45:35Z</cp:lastPrinted>
  <dcterms:created xsi:type="dcterms:W3CDTF">2013-10-14T03:28:56Z</dcterms:created>
  <dcterms:modified xsi:type="dcterms:W3CDTF">2014-01-17T03:07:06Z</dcterms:modified>
</cp:coreProperties>
</file>