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1-11" sheetId="1" r:id="rId1"/>
    <sheet name="Лист2" sheetId="2" r:id="rId2"/>
    <sheet name="Лист3" sheetId="3" r:id="rId3"/>
  </sheets>
  <calcPr calcId="124519"/>
</workbook>
</file>

<file path=xl/calcChain.xml><?xml version="1.0" encoding="utf-8"?>
<calcChain xmlns="http://schemas.openxmlformats.org/spreadsheetml/2006/main">
  <c r="K52" i="1"/>
  <c r="I52"/>
  <c r="H52"/>
  <c r="E52"/>
  <c r="D52"/>
  <c r="K51"/>
  <c r="J51"/>
  <c r="I51"/>
  <c r="H51"/>
  <c r="D51"/>
  <c r="C51" s="1"/>
  <c r="E51" s="1"/>
  <c r="I49"/>
  <c r="E49"/>
  <c r="F49" s="1"/>
  <c r="J46"/>
  <c r="K46" s="1"/>
  <c r="I46"/>
  <c r="E46"/>
  <c r="K45"/>
  <c r="J45"/>
  <c r="I45"/>
  <c r="E45"/>
  <c r="K44"/>
  <c r="I44"/>
  <c r="E44"/>
  <c r="K43"/>
  <c r="I43"/>
  <c r="E43"/>
  <c r="K42"/>
  <c r="I42"/>
  <c r="E42"/>
  <c r="J41"/>
  <c r="K41" s="1"/>
  <c r="I41"/>
  <c r="E41"/>
  <c r="J40"/>
  <c r="K40" s="1"/>
  <c r="I40"/>
  <c r="E40"/>
  <c r="J39"/>
  <c r="K39" s="1"/>
  <c r="I38"/>
  <c r="E38"/>
  <c r="I37"/>
  <c r="E37"/>
  <c r="I36"/>
  <c r="E36"/>
  <c r="I35"/>
  <c r="E35"/>
  <c r="I34"/>
  <c r="E34"/>
  <c r="I33"/>
  <c r="E33"/>
  <c r="I32"/>
  <c r="E32"/>
  <c r="H31"/>
  <c r="D31"/>
  <c r="I30"/>
  <c r="E30"/>
  <c r="I29"/>
  <c r="E29"/>
  <c r="I28"/>
  <c r="E28"/>
  <c r="I27"/>
  <c r="E27"/>
  <c r="I26"/>
  <c r="E26"/>
  <c r="I25"/>
  <c r="E25"/>
  <c r="I24"/>
  <c r="E24"/>
  <c r="I23"/>
  <c r="E23"/>
  <c r="I22"/>
  <c r="H22"/>
  <c r="E22"/>
  <c r="D22"/>
  <c r="J21"/>
  <c r="H21"/>
  <c r="D21"/>
  <c r="I20"/>
  <c r="E20"/>
  <c r="I19"/>
  <c r="E19"/>
  <c r="I18"/>
  <c r="E18"/>
  <c r="I17"/>
  <c r="E17"/>
  <c r="I16"/>
  <c r="E16"/>
  <c r="I15"/>
  <c r="E15"/>
  <c r="I14"/>
  <c r="E14"/>
  <c r="I13"/>
  <c r="E13"/>
  <c r="K12"/>
  <c r="H12"/>
  <c r="J13" s="1"/>
  <c r="D12"/>
  <c r="K11"/>
  <c r="I11"/>
  <c r="E11"/>
  <c r="K10"/>
  <c r="J10" s="1"/>
  <c r="I10"/>
  <c r="E10"/>
  <c r="K9"/>
  <c r="J9" s="1"/>
  <c r="I9"/>
  <c r="E9"/>
  <c r="E12" l="1"/>
  <c r="D47"/>
  <c r="D50" s="1"/>
  <c r="H47"/>
  <c r="H50" s="1"/>
  <c r="J31"/>
  <c r="J37" s="1"/>
  <c r="E21"/>
  <c r="I21"/>
  <c r="K21"/>
  <c r="J38"/>
  <c r="J36"/>
  <c r="J35"/>
  <c r="J34"/>
  <c r="J33"/>
  <c r="J32"/>
  <c r="E47"/>
  <c r="J47"/>
  <c r="J14"/>
  <c r="J15"/>
  <c r="J16"/>
  <c r="J17"/>
  <c r="J18"/>
  <c r="J19"/>
  <c r="J20"/>
  <c r="J22"/>
  <c r="K32"/>
  <c r="K33"/>
  <c r="K34"/>
  <c r="K35"/>
  <c r="K36"/>
  <c r="K37"/>
  <c r="K38"/>
  <c r="I12"/>
  <c r="I47" s="1"/>
  <c r="I50" s="1"/>
  <c r="K15"/>
  <c r="K17"/>
  <c r="K18"/>
  <c r="K19"/>
  <c r="K22"/>
  <c r="K23"/>
  <c r="K24"/>
  <c r="K25"/>
  <c r="K26"/>
  <c r="K27"/>
  <c r="K28"/>
  <c r="K29"/>
  <c r="K30"/>
  <c r="K16" l="1"/>
  <c r="K14"/>
  <c r="K31"/>
  <c r="J30"/>
  <c r="J29"/>
  <c r="J28"/>
  <c r="J27"/>
  <c r="J26"/>
  <c r="J25"/>
  <c r="J24"/>
  <c r="J23"/>
  <c r="J48"/>
  <c r="K48" s="1"/>
  <c r="J49"/>
  <c r="K49" s="1"/>
  <c r="K47"/>
  <c r="K13"/>
  <c r="K20"/>
  <c r="E50"/>
  <c r="F50" s="1"/>
  <c r="F9"/>
  <c r="J50" l="1"/>
  <c r="K50" s="1"/>
</calcChain>
</file>

<file path=xl/sharedStrings.xml><?xml version="1.0" encoding="utf-8"?>
<sst xmlns="http://schemas.openxmlformats.org/spreadsheetml/2006/main" count="175" uniqueCount="127">
  <si>
    <t>Приложение №____________</t>
  </si>
  <si>
    <t>к Договору управления многоквартирным домом____</t>
  </si>
  <si>
    <t>Перечень и периодичность работ и услуг по содержанию и ремонту общего имущества                          Многоквартирного дома на 2012 год</t>
  </si>
  <si>
    <t>Характеристика МКД</t>
  </si>
  <si>
    <t>12-ти этажный кирпичный многоквартирный дом (от 10 до 30 лет эксплуатации)</t>
  </si>
  <si>
    <t>ул.Одоевского дом 1/11</t>
  </si>
  <si>
    <t>Количество подъездов</t>
  </si>
  <si>
    <t>Общая площадь помещений собственников</t>
  </si>
  <si>
    <t>Перечень обязательных видов работ и услуг по содержанию и ремонту общего имущества  дома</t>
  </si>
  <si>
    <t>Условия выполнения работ, оказания услуг</t>
  </si>
  <si>
    <r>
      <t xml:space="preserve">Стоимость работ и услуг в </t>
    </r>
    <r>
      <rPr>
        <b/>
        <u/>
        <sz val="11"/>
        <color indexed="8"/>
        <rFont val="Times New Roman"/>
        <family val="1"/>
        <charset val="204"/>
      </rPr>
      <t>год,</t>
    </r>
    <r>
      <rPr>
        <sz val="11"/>
        <color theme="1"/>
        <rFont val="Times New Roman"/>
        <family val="1"/>
        <charset val="204"/>
      </rPr>
      <t xml:space="preserve"> руб.</t>
    </r>
  </si>
  <si>
    <t>Цена работ и услуг на 1 кв.м. площади помещений в месяц, руб.</t>
  </si>
  <si>
    <t>Размер платы за 1 кв.м. площади помещений в месяц, руб.</t>
  </si>
  <si>
    <t>Сумма затрат в год, руб.</t>
  </si>
  <si>
    <t>I</t>
  </si>
  <si>
    <t>СОДЕРЖАНИЕ ОБЩЕГО ИМУЩЕСТВА ДОМА</t>
  </si>
  <si>
    <t>Техническое обслуживание внутридомового инженерного оборудования</t>
  </si>
  <si>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отопления;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</si>
  <si>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sz val="11"/>
        <color indexed="8"/>
        <rFont val="Times New Roman"/>
        <family val="1"/>
        <charset val="204"/>
      </rPr>
      <t>в кирпичных домах - 0,219 ед.</t>
    </r>
    <r>
      <rPr>
        <sz val="11"/>
        <color indexed="8"/>
        <rFont val="Times New Roman"/>
        <family val="1"/>
        <charset val="204"/>
      </rPr>
      <t xml:space="preserve"> , в том числе:  слесарь-сантехник - 0,19 ед., электромонтер - 0,029 ед., </t>
    </r>
    <r>
      <rPr>
        <b/>
        <u/>
        <sz val="11"/>
        <color indexed="8"/>
        <rFont val="Times New Roman"/>
        <family val="1"/>
        <charset val="204"/>
      </rPr>
      <t>в крупнопанельных блочных домах - 0,262 ед.</t>
    </r>
    <r>
      <rPr>
        <sz val="11"/>
        <color indexed="8"/>
        <rFont val="Times New Roman"/>
        <family val="1"/>
        <charset val="204"/>
      </rPr>
      <t xml:space="preserve">, в том числе: слесарь-сантехник - 0,227 ед., электромонтер - 0,035 ед.  Заработная платы данных работников определена исходя из заработной платы  на 1 ед. - норму по начислению в размере - 12691,98 рублей в месяц </t>
    </r>
  </si>
  <si>
    <t>Техническое обслуживание конструктивных элементов зданий</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</si>
  <si>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</si>
  <si>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sz val="11"/>
        <color indexed="8"/>
        <rFont val="Times New Roman"/>
        <family val="1"/>
        <charset val="204"/>
      </rPr>
      <t>- в кирпичных домах - 0,274 ед.,</t>
    </r>
    <r>
      <rPr>
        <sz val="11"/>
        <color indexed="8"/>
        <rFont val="Times New Roman"/>
        <family val="1"/>
        <charset val="204"/>
      </rPr>
      <t xml:space="preserve"> из них: кровельщик - 0,022 ед., маляр - 0,057 ед., плотник - 0,086 ед., штукатур - 0,055 ед., подсобный рабочий - 0,008 ед.электрогазосварщик - 0,046 ед. </t>
    </r>
    <r>
      <rPr>
        <b/>
        <u/>
        <sz val="11"/>
        <color indexed="8"/>
        <rFont val="Times New Roman"/>
        <family val="1"/>
        <charset val="204"/>
      </rPr>
      <t>- в крупнопанельных блочных домах - 0,192 ед.,</t>
    </r>
    <r>
      <rPr>
        <sz val="11"/>
        <color indexed="8"/>
        <rFont val="Times New Roman"/>
        <family val="1"/>
        <charset val="204"/>
      </rPr>
      <t xml:space="preserve"> из них: кровельщик - 0,027 ед., маляр - 0,077 ед., плотник - 0,018 ед., штукатур - 0,006 ед., подсобный рабочий - 0,009 ед., электрогазосварщик - 0,055 ед. Заработная платы данных работников определена исходя из заработной платы  на 1 ед. - норму по начислению в размере - 12691,98 рублей в месяц.  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</si>
  <si>
    <t>Аварийно-ремонтное обслуживание</t>
  </si>
  <si>
    <t>круглосуточно на системах водоснабжения, водоотведния, теплоснабжения и энергообеспечения</t>
  </si>
  <si>
    <t>Санитарное содержание лестничных клеток</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</si>
  <si>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1050,0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</si>
  <si>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4.1.</t>
  </si>
  <si>
    <t>влажное подметание лестничных площадок и маршей</t>
  </si>
  <si>
    <t>нижние три этажа - 5 раз в неделю, выше третьего этажа и места перед загрузочными клапанами - 2 раза в неделю</t>
  </si>
  <si>
    <t>4.2.</t>
  </si>
  <si>
    <t>мытье лестничных площадок и маршей</t>
  </si>
  <si>
    <t>1 раз в месяц</t>
  </si>
  <si>
    <t>4.3.</t>
  </si>
  <si>
    <t>мытье полв кабины лифтов</t>
  </si>
  <si>
    <t>2 раза в неделю</t>
  </si>
  <si>
    <t>4.4.</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</si>
  <si>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</si>
  <si>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1 раз в год</t>
  </si>
  <si>
    <t>4.5.</t>
  </si>
  <si>
    <t>влажная протирка стен, дверей, потолков и пллафонов кабины лифта</t>
  </si>
  <si>
    <t>4.6.</t>
  </si>
  <si>
    <t xml:space="preserve">влажная протирка  подоконников, отопительных приборов, </t>
  </si>
  <si>
    <t>2 раза в год</t>
  </si>
  <si>
    <t>4.7.</t>
  </si>
  <si>
    <t>мытье окон</t>
  </si>
  <si>
    <t>4.8.</t>
  </si>
  <si>
    <t>уборка площадки перед домом</t>
  </si>
  <si>
    <t>1 раз в неделю</t>
  </si>
  <si>
    <t>Уборка земельного участка, входящего в состав общего имущества дома</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</si>
  <si>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- 140 кв.м., асфальт 2 класса - 300 кв.м., асфальт 3 класса - 1100 кв.м., грунт 2 класса - 700 кв.м., газоны - 2000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</si>
  <si>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5.1.</t>
  </si>
  <si>
    <t>холодный период</t>
  </si>
  <si>
    <t>5.1.1.</t>
  </si>
  <si>
    <t>подметание территории</t>
  </si>
  <si>
    <t>асфальт  1 класса - 1 раз в двое суток, асфальт 2 и 3 класса - 1 раз в сутки</t>
  </si>
  <si>
    <t>5.1.2.</t>
  </si>
  <si>
    <t>сдвигание свежевыпавшего снега в дни сильных снегопадов</t>
  </si>
  <si>
    <t xml:space="preserve"> 2 раза в сутки в дни сильных снегопадов</t>
  </si>
  <si>
    <t>5.1.3.</t>
  </si>
  <si>
    <t>посыпка территории пескосмесью</t>
  </si>
  <si>
    <t xml:space="preserve"> в дни гололеда не менее 1 раза в день</t>
  </si>
  <si>
    <t>5.1.4.</t>
  </si>
  <si>
    <t>очистка от наледи и льда крышек люков и пожарных колодцев</t>
  </si>
  <si>
    <t>5.1.5.</t>
  </si>
  <si>
    <t>очистка участков территории от снега и наледи при механизированной уборке</t>
  </si>
  <si>
    <t>6 раз в холодный период</t>
  </si>
  <si>
    <t>5.1.6.</t>
  </si>
  <si>
    <t>очистка контейнерной площадки</t>
  </si>
  <si>
    <t>5 раз в неделю</t>
  </si>
  <si>
    <t>5.1.7.</t>
  </si>
  <si>
    <t>сметание снега со ступеней и площадки перед входом в подъезд</t>
  </si>
  <si>
    <t>4 раза в неделю</t>
  </si>
  <si>
    <t>5.1.8.</t>
  </si>
  <si>
    <t>протирка указателей</t>
  </si>
  <si>
    <t>2 раза за период</t>
  </si>
  <si>
    <t>5.2.</t>
  </si>
  <si>
    <t>теплый период</t>
  </si>
  <si>
    <t>5.2.1.</t>
  </si>
  <si>
    <t>подметание территории с дни без осадков или в дни с осадками до 2 см</t>
  </si>
  <si>
    <t>асфальт  1 класса - 1 раз в двое суток, грунт 2 класса и асфальт 2 и 3 класса - 1 раз в сутки</t>
  </si>
  <si>
    <t>5.2.2.</t>
  </si>
  <si>
    <t>частичная уборка территории в дни с осадками более 2 см</t>
  </si>
  <si>
    <t xml:space="preserve">асфальт  1, 2 и 3 класса - 50 % территории  1 раз в двое суток </t>
  </si>
  <si>
    <t>5.2.3.</t>
  </si>
  <si>
    <t>уборка газонов</t>
  </si>
  <si>
    <t>1 раз в двое суток</t>
  </si>
  <si>
    <t>5.2.4.</t>
  </si>
  <si>
    <t>подметание ступеней и площадок перед входом в подъезд</t>
  </si>
  <si>
    <t>5.2.5.</t>
  </si>
  <si>
    <t>уборка контейнерной площадки</t>
  </si>
  <si>
    <t>5.2.6.</t>
  </si>
  <si>
    <t xml:space="preserve">уборка приямков </t>
  </si>
  <si>
    <t>5.2.7.</t>
  </si>
  <si>
    <t>5.2.8.</t>
  </si>
  <si>
    <t>озеленение</t>
  </si>
  <si>
    <t>в течении летнего периода</t>
  </si>
  <si>
    <t>Механизированная уборка  дворовой территории</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</si>
  <si>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</si>
  <si>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крупногабаритных бытовых отходов</t>
  </si>
  <si>
    <t>по мере необходимости (1 раз в неделю)</t>
  </si>
  <si>
    <t xml:space="preserve">Стоимость  услуг по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</si>
  <si>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твердых бытовых отходов</t>
  </si>
  <si>
    <t>не реже одного раза в сутки</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</si>
  <si>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</si>
  <si>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Дератизация, дезинсекция</t>
  </si>
  <si>
    <t>дератизация - 1 раз в квартал, дезинсекция - 2 раза в год</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</si>
  <si>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</si>
  <si>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лифтов</t>
  </si>
  <si>
    <t>ежемесячно, согласно договору со специализированной организацией</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</si>
  <si>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</si>
  <si>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r>
      <t xml:space="preserve">Техническое обслуживание общедомовых приборов учета </t>
    </r>
    <r>
      <rPr>
        <sz val="11"/>
        <color indexed="8"/>
        <rFont val="Times New Roman"/>
        <family val="1"/>
        <charset val="204"/>
      </rPr>
      <t>(тепловая энергия, горячее и холодное вводоснабжение)</t>
    </r>
  </si>
  <si>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</si>
  <si>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противопожарной автоматики</t>
  </si>
  <si>
    <t xml:space="preserve">Стоимость  услуг по обслуживанию противопожарной автоматики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</si>
  <si>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ИТОГО  содержание общего имущества в многоквартирном доме</t>
  </si>
  <si>
    <t>Непредвиденные расходы 3%</t>
  </si>
  <si>
    <t>УПРАВЛЕНИЕ МНОГОКВАРТИРНЫМ ДОМОМ</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</si>
  <si>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</si>
  <si>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приему заявок от населения и функций, связанных с регистрацией граждан.</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</si>
  <si>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</si>
  <si>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 xml:space="preserve">ВСЕГО управление многоквартирным домом и содержание общего имущества в многоквартирном доме </t>
  </si>
  <si>
    <r>
      <t xml:space="preserve">Замена ламп накаливания на энергосберегающие </t>
    </r>
    <r>
      <rPr>
        <sz val="10"/>
        <color indexed="8"/>
        <rFont val="Times New Roman"/>
        <family val="1"/>
        <charset val="204"/>
      </rPr>
      <t>(Согласно закона №261 от 18.11.2009г. "Об энергосбережении и о повышении энергетической эффективности" Ст.12 п.4 )-1669шт.</t>
    </r>
  </si>
  <si>
    <t xml:space="preserve">Вознаграждение уполномоченного лица (совет дома)       </t>
  </si>
  <si>
    <t>Директор ООО "КЖЭК "Горский"</t>
  </si>
  <si>
    <t>С.В. Занина</t>
  </si>
  <si>
    <t>Экономист</t>
  </si>
  <si>
    <t>К.Е. Матросова</t>
  </si>
</sst>
</file>

<file path=xl/styles.xml><?xml version="1.0" encoding="utf-8"?>
<styleSheet xmlns="http://schemas.openxmlformats.org/spreadsheetml/2006/main">
  <numFmts count="3">
    <numFmt numFmtId="164" formatCode="0.0"/>
    <numFmt numFmtId="165" formatCode="0.0000"/>
    <numFmt numFmtId="166" formatCode="0.000"/>
  </numFmts>
  <fonts count="20">
    <font>
      <sz val="11"/>
      <color theme="1"/>
      <name val="Calibri"/>
      <family val="2"/>
      <charset val="204"/>
      <scheme val="minor"/>
    </font>
    <font>
      <sz val="11"/>
      <color theme="1"/>
      <name val="Times New Roman"/>
      <family val="1"/>
      <charset val="204"/>
    </font>
    <font>
      <b/>
      <sz val="14"/>
      <color indexed="8"/>
      <name val="Times New Roman"/>
      <family val="1"/>
      <charset val="204"/>
    </font>
    <font>
      <b/>
      <sz val="11"/>
      <color theme="1"/>
      <name val="Times New Roman"/>
      <family val="1"/>
      <charset val="204"/>
    </font>
    <font>
      <sz val="12"/>
      <color indexed="8"/>
      <name val="Times New Roman"/>
      <family val="1"/>
      <charset val="204"/>
    </font>
    <font>
      <sz val="11"/>
      <name val="Times New Roman"/>
      <family val="1"/>
      <charset val="204"/>
    </font>
    <font>
      <sz val="11"/>
      <color indexed="8"/>
      <name val="Times New Roman"/>
      <family val="1"/>
      <charset val="204"/>
    </font>
    <font>
      <b/>
      <sz val="11"/>
      <color indexed="8"/>
      <name val="Times New Roman"/>
      <family val="1"/>
      <charset val="204"/>
    </font>
    <font>
      <sz val="11"/>
      <color indexed="10"/>
      <name val="Times New Roman"/>
      <family val="1"/>
      <charset val="204"/>
    </font>
    <font>
      <b/>
      <u/>
      <sz val="11"/>
      <color indexed="8"/>
      <name val="Times New Roman"/>
      <family val="1"/>
      <charset val="204"/>
    </font>
    <font>
      <sz val="10"/>
      <color indexed="8"/>
      <name val="Times New Roman"/>
      <family val="1"/>
      <charset val="204"/>
    </font>
    <font>
      <b/>
      <sz val="13"/>
      <color indexed="8"/>
      <name val="Times New Roman"/>
      <family val="1"/>
      <charset val="204"/>
    </font>
    <font>
      <b/>
      <sz val="13"/>
      <color theme="1"/>
      <name val="Times New Roman"/>
      <family val="1"/>
      <charset val="204"/>
    </font>
    <font>
      <sz val="9"/>
      <color indexed="8"/>
      <name val="Times New Roman"/>
      <family val="1"/>
      <charset val="204"/>
    </font>
    <font>
      <b/>
      <i/>
      <sz val="11"/>
      <color indexed="8"/>
      <name val="Times New Roman"/>
      <family val="1"/>
      <charset val="204"/>
    </font>
    <font>
      <sz val="11"/>
      <color rgb="FFFF0000"/>
      <name val="Times New Roman"/>
      <family val="1"/>
      <charset val="204"/>
    </font>
    <font>
      <b/>
      <sz val="13"/>
      <color indexed="10"/>
      <name val="Times New Roman"/>
      <family val="1"/>
      <charset val="204"/>
    </font>
    <font>
      <sz val="10"/>
      <color theme="1"/>
      <name val="Times New Roman"/>
      <family val="1"/>
      <charset val="204"/>
    </font>
    <font>
      <b/>
      <sz val="12"/>
      <color indexed="8"/>
      <name val="Times New Roman"/>
      <family val="1"/>
      <charset val="204"/>
    </font>
    <font>
      <b/>
      <sz val="11"/>
      <color indexed="10"/>
      <name val="Times New Roman"/>
      <family val="1"/>
      <charset val="20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1">
    <xf numFmtId="0" fontId="0" fillId="0" borderId="0" xfId="0"/>
    <xf numFmtId="0" fontId="1" fillId="0" borderId="0" xfId="0" applyFont="1" applyFill="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 fillId="0" borderId="0" xfId="0" applyFont="1" applyFill="1" applyProtection="1">
      <protection hidden="1"/>
    </xf>
    <xf numFmtId="0" fontId="3" fillId="0" borderId="0" xfId="0" applyFont="1" applyFill="1" applyProtection="1">
      <protection hidden="1"/>
    </xf>
    <xf numFmtId="0" fontId="4"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protection hidden="1"/>
    </xf>
    <xf numFmtId="0" fontId="1" fillId="0" borderId="2" xfId="0" applyFont="1" applyFill="1" applyBorder="1" applyAlignment="1" applyProtection="1">
      <alignment horizontal="center"/>
      <protection hidden="1"/>
    </xf>
    <xf numFmtId="0" fontId="7" fillId="0"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8" fillId="0" borderId="0" xfId="0" applyFont="1" applyFill="1" applyProtection="1">
      <protection hidden="1"/>
    </xf>
    <xf numFmtId="0" fontId="6" fillId="0" borderId="2" xfId="0" applyFont="1" applyFill="1" applyBorder="1" applyAlignment="1" applyProtection="1">
      <alignment horizontal="center" vertical="center" wrapText="1"/>
      <protection hidden="1"/>
    </xf>
    <xf numFmtId="164" fontId="6" fillId="0" borderId="2" xfId="0" applyNumberFormat="1"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2" fontId="6" fillId="0" borderId="2" xfId="0" applyNumberFormat="1" applyFont="1" applyFill="1" applyBorder="1" applyAlignment="1" applyProtection="1">
      <alignment horizontal="center" vertical="center" wrapText="1"/>
      <protection hidden="1"/>
    </xf>
    <xf numFmtId="2" fontId="1" fillId="0" borderId="2" xfId="0" applyNumberFormat="1" applyFont="1" applyFill="1" applyBorder="1" applyAlignment="1" applyProtection="1">
      <alignment horizontal="center" vertical="center"/>
      <protection hidden="1"/>
    </xf>
    <xf numFmtId="2" fontId="1" fillId="0" borderId="2" xfId="0" applyNumberFormat="1" applyFont="1" applyBorder="1" applyAlignment="1" applyProtection="1">
      <alignment horizontal="center" vertical="center"/>
      <protection hidden="1"/>
    </xf>
    <xf numFmtId="0" fontId="3" fillId="0" borderId="2"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wrapText="1"/>
      <protection hidden="1"/>
    </xf>
    <xf numFmtId="0" fontId="3" fillId="0" borderId="2"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wrapText="1"/>
      <protection hidden="1"/>
    </xf>
    <xf numFmtId="4" fontId="1" fillId="0" borderId="2" xfId="0" applyNumberFormat="1"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10" fillId="0" borderId="2" xfId="0" applyNumberFormat="1" applyFont="1" applyFill="1" applyBorder="1" applyAlignment="1" applyProtection="1">
      <alignment horizontal="center" vertical="center" wrapText="1"/>
      <protection hidden="1"/>
    </xf>
    <xf numFmtId="2" fontId="7" fillId="0" borderId="2" xfId="0" applyNumberFormat="1" applyFont="1" applyFill="1" applyBorder="1" applyAlignment="1" applyProtection="1">
      <alignment horizontal="center" vertical="center" wrapText="1"/>
      <protection hidden="1"/>
    </xf>
    <xf numFmtId="2" fontId="11" fillId="0" borderId="2" xfId="0" applyNumberFormat="1" applyFont="1" applyFill="1" applyBorder="1" applyAlignment="1" applyProtection="1">
      <alignment horizontal="center"/>
      <protection hidden="1"/>
    </xf>
    <xf numFmtId="2" fontId="3" fillId="0" borderId="2" xfId="0" applyNumberFormat="1" applyFont="1" applyFill="1" applyBorder="1" applyAlignment="1" applyProtection="1">
      <alignment horizontal="center" vertical="center" wrapText="1"/>
      <protection hidden="1"/>
    </xf>
    <xf numFmtId="4" fontId="3" fillId="0" borderId="2" xfId="0" applyNumberFormat="1" applyFont="1" applyFill="1" applyBorder="1" applyAlignment="1" applyProtection="1">
      <alignment horizontal="center" vertical="center" wrapText="1"/>
      <protection hidden="1"/>
    </xf>
    <xf numFmtId="2" fontId="12" fillId="0" borderId="2" xfId="0" applyNumberFormat="1" applyFont="1" applyFill="1" applyBorder="1" applyAlignment="1" applyProtection="1">
      <alignment horizontal="center" vertical="center"/>
      <protection hidden="1"/>
    </xf>
    <xf numFmtId="0" fontId="1" fillId="0" borderId="2" xfId="0" applyFont="1" applyBorder="1" applyAlignment="1" applyProtection="1">
      <alignment horizontal="center"/>
      <protection hidden="1"/>
    </xf>
    <xf numFmtId="2" fontId="10" fillId="0" borderId="2" xfId="0" applyNumberFormat="1" applyFont="1" applyFill="1" applyBorder="1" applyAlignment="1" applyProtection="1">
      <alignment horizontal="center" vertical="center" wrapText="1"/>
      <protection hidden="1"/>
    </xf>
    <xf numFmtId="2" fontId="3" fillId="0" borderId="2" xfId="0" applyNumberFormat="1" applyFont="1" applyBorder="1" applyAlignment="1" applyProtection="1">
      <alignment horizontal="center" vertical="center"/>
      <protection hidden="1"/>
    </xf>
    <xf numFmtId="0" fontId="1" fillId="0" borderId="2" xfId="0" applyFont="1" applyFill="1" applyBorder="1" applyAlignment="1" applyProtection="1">
      <alignment vertical="center" wrapText="1"/>
      <protection hidden="1"/>
    </xf>
    <xf numFmtId="2" fontId="7" fillId="0" borderId="2" xfId="0" applyNumberFormat="1" applyFont="1" applyFill="1" applyBorder="1" applyAlignment="1" applyProtection="1">
      <alignment horizontal="center"/>
      <protection hidden="1"/>
    </xf>
    <xf numFmtId="2" fontId="7" fillId="0" borderId="2" xfId="0" applyNumberFormat="1" applyFont="1" applyFill="1" applyBorder="1" applyAlignment="1" applyProtection="1">
      <alignment horizontal="center" wrapText="1"/>
      <protection hidden="1"/>
    </xf>
    <xf numFmtId="0" fontId="13" fillId="0" borderId="2" xfId="0" applyFont="1" applyFill="1" applyBorder="1" applyAlignment="1" applyProtection="1">
      <alignment horizontal="center" vertical="center" wrapText="1"/>
      <protection hidden="1"/>
    </xf>
    <xf numFmtId="2" fontId="6" fillId="0" borderId="2" xfId="0" applyNumberFormat="1" applyFont="1" applyFill="1" applyBorder="1" applyAlignment="1" applyProtection="1">
      <alignment horizontal="center" wrapText="1"/>
      <protection hidden="1"/>
    </xf>
    <xf numFmtId="2" fontId="1" fillId="0" borderId="2" xfId="0" applyNumberFormat="1" applyFont="1" applyFill="1" applyBorder="1" applyAlignment="1" applyProtection="1">
      <alignment horizontal="center"/>
      <protection hidden="1"/>
    </xf>
    <xf numFmtId="4" fontId="1" fillId="0" borderId="2" xfId="0" applyNumberFormat="1" applyFont="1" applyFill="1" applyBorder="1" applyAlignment="1" applyProtection="1">
      <alignment horizontal="center" vertical="center" wrapText="1"/>
      <protection hidden="1"/>
    </xf>
    <xf numFmtId="165" fontId="1" fillId="0" borderId="2" xfId="0" applyNumberFormat="1" applyFont="1" applyBorder="1" applyAlignment="1" applyProtection="1">
      <alignment horizontal="center" vertical="center"/>
      <protection hidden="1"/>
    </xf>
    <xf numFmtId="0" fontId="1" fillId="0" borderId="2" xfId="0" applyFont="1" applyFill="1" applyBorder="1" applyAlignment="1" applyProtection="1">
      <alignment vertical="center" wrapText="1"/>
      <protection hidden="1"/>
    </xf>
    <xf numFmtId="0" fontId="1" fillId="0" borderId="5"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vertical="center" wrapText="1"/>
      <protection hidden="1"/>
    </xf>
    <xf numFmtId="2" fontId="8" fillId="0" borderId="2" xfId="0" applyNumberFormat="1" applyFont="1" applyFill="1" applyBorder="1" applyAlignment="1" applyProtection="1">
      <alignment horizontal="center"/>
      <protection hidden="1"/>
    </xf>
    <xf numFmtId="2" fontId="1" fillId="0" borderId="2" xfId="0" applyNumberFormat="1" applyFont="1" applyBorder="1" applyAlignment="1" applyProtection="1">
      <alignment horizontal="center" vertical="center"/>
      <protection hidden="1"/>
    </xf>
    <xf numFmtId="0" fontId="1" fillId="0" borderId="3" xfId="0" applyFont="1" applyFill="1" applyBorder="1" applyAlignment="1" applyProtection="1">
      <alignment vertical="center" wrapText="1"/>
      <protection hidden="1"/>
    </xf>
    <xf numFmtId="0" fontId="6" fillId="0" borderId="2" xfId="0" applyFont="1" applyFill="1" applyBorder="1" applyAlignment="1" applyProtection="1">
      <alignment horizontal="center" vertical="center" wrapText="1"/>
      <protection hidden="1"/>
    </xf>
    <xf numFmtId="164" fontId="1" fillId="0" borderId="2" xfId="0" applyNumberFormat="1" applyFont="1" applyFill="1" applyBorder="1" applyAlignment="1" applyProtection="1">
      <alignment horizontal="center" wrapText="1"/>
      <protection hidden="1"/>
    </xf>
    <xf numFmtId="2" fontId="6" fillId="0" borderId="2" xfId="0" applyNumberFormat="1" applyFont="1" applyFill="1" applyBorder="1" applyAlignment="1" applyProtection="1">
      <alignment horizontal="center" vertical="center" wrapText="1"/>
      <protection hidden="1"/>
    </xf>
    <xf numFmtId="164" fontId="15" fillId="0" borderId="2" xfId="0" applyNumberFormat="1" applyFont="1" applyFill="1" applyBorder="1" applyAlignment="1" applyProtection="1">
      <alignment horizontal="center" wrapText="1"/>
      <protection hidden="1"/>
    </xf>
    <xf numFmtId="166" fontId="1" fillId="0" borderId="2" xfId="0" applyNumberFormat="1" applyFont="1" applyBorder="1" applyAlignment="1" applyProtection="1">
      <alignment horizontal="center" vertical="center"/>
      <protection hidden="1"/>
    </xf>
    <xf numFmtId="0" fontId="1" fillId="0" borderId="4" xfId="0" applyFont="1" applyFill="1" applyBorder="1" applyAlignment="1" applyProtection="1">
      <alignment vertical="center" wrapText="1"/>
      <protection hidden="1"/>
    </xf>
    <xf numFmtId="0" fontId="1" fillId="0" borderId="4" xfId="0" applyFont="1" applyFill="1" applyBorder="1" applyAlignment="1" applyProtection="1">
      <alignment vertical="center" wrapText="1"/>
      <protection hidden="1"/>
    </xf>
    <xf numFmtId="0" fontId="7" fillId="0" borderId="2" xfId="0" applyFont="1" applyFill="1" applyBorder="1" applyAlignment="1" applyProtection="1">
      <alignment horizontal="left" vertical="center" wrapText="1"/>
      <protection hidden="1"/>
    </xf>
    <xf numFmtId="0" fontId="16" fillId="0" borderId="2" xfId="0" applyFont="1" applyFill="1" applyBorder="1" applyProtection="1">
      <protection hidden="1"/>
    </xf>
    <xf numFmtId="0" fontId="11" fillId="0" borderId="2" xfId="0" applyFont="1" applyFill="1" applyBorder="1" applyAlignment="1" applyProtection="1">
      <alignment vertical="center" wrapText="1"/>
      <protection hidden="1"/>
    </xf>
    <xf numFmtId="2" fontId="11" fillId="0" borderId="2" xfId="0" applyNumberFormat="1" applyFont="1" applyFill="1" applyBorder="1" applyAlignment="1" applyProtection="1">
      <alignment horizontal="center"/>
      <protection hidden="1"/>
    </xf>
    <xf numFmtId="4" fontId="11" fillId="0" borderId="2" xfId="0" applyNumberFormat="1" applyFont="1" applyFill="1" applyBorder="1" applyAlignment="1" applyProtection="1">
      <alignment horizontal="center" vertical="center"/>
      <protection hidden="1"/>
    </xf>
    <xf numFmtId="0" fontId="16" fillId="0" borderId="0" xfId="0" applyFont="1" applyFill="1" applyProtection="1">
      <protection hidden="1"/>
    </xf>
    <xf numFmtId="0" fontId="1" fillId="0" borderId="2" xfId="0" applyFont="1" applyFill="1" applyBorder="1" applyAlignment="1" applyProtection="1">
      <alignment vertical="center"/>
      <protection hidden="1"/>
    </xf>
    <xf numFmtId="0" fontId="17" fillId="0" borderId="2" xfId="0" applyFont="1" applyFill="1" applyBorder="1" applyAlignment="1" applyProtection="1">
      <alignment horizontal="center" vertical="center" wrapText="1"/>
      <protection hidden="1"/>
    </xf>
    <xf numFmtId="2" fontId="11" fillId="0" borderId="2" xfId="0" applyNumberFormat="1" applyFont="1" applyFill="1" applyBorder="1" applyAlignment="1" applyProtection="1">
      <alignment horizontal="center" vertical="center" wrapText="1"/>
      <protection hidden="1"/>
    </xf>
    <xf numFmtId="0" fontId="16" fillId="0" borderId="2" xfId="0" applyFont="1" applyFill="1" applyBorder="1" applyAlignment="1" applyProtection="1">
      <alignment horizontal="center" vertical="center"/>
      <protection hidden="1"/>
    </xf>
    <xf numFmtId="2" fontId="11" fillId="0" borderId="2" xfId="0" applyNumberFormat="1" applyFont="1" applyFill="1" applyBorder="1" applyAlignment="1" applyProtection="1">
      <alignment horizontal="center" vertical="center"/>
      <protection hidden="1"/>
    </xf>
    <xf numFmtId="4" fontId="12" fillId="0" borderId="2" xfId="0" applyNumberFormat="1" applyFont="1" applyFill="1" applyBorder="1" applyAlignment="1" applyProtection="1">
      <alignment horizontal="center" vertical="center" wrapText="1"/>
      <protection hidden="1"/>
    </xf>
    <xf numFmtId="0" fontId="16" fillId="0" borderId="0" xfId="0" applyFont="1" applyFill="1" applyAlignment="1" applyProtection="1">
      <alignment horizontal="center" vertical="center"/>
      <protection hidden="1"/>
    </xf>
    <xf numFmtId="4" fontId="18" fillId="0" borderId="2" xfId="0" applyNumberFormat="1" applyFont="1" applyFill="1" applyBorder="1" applyAlignment="1" applyProtection="1">
      <alignment vertical="center" wrapText="1"/>
      <protection hidden="1"/>
    </xf>
    <xf numFmtId="4" fontId="18" fillId="0" borderId="2" xfId="0" applyNumberFormat="1" applyFont="1" applyFill="1" applyBorder="1" applyAlignment="1" applyProtection="1">
      <alignment horizontal="center" vertical="center" wrapText="1"/>
      <protection hidden="1"/>
    </xf>
    <xf numFmtId="0" fontId="8" fillId="0" borderId="2" xfId="0" applyFont="1" applyFill="1" applyBorder="1" applyProtection="1">
      <protection hidden="1"/>
    </xf>
    <xf numFmtId="0" fontId="19" fillId="0" borderId="0" xfId="0" applyFont="1" applyFill="1" applyProtection="1">
      <protection hidden="1"/>
    </xf>
    <xf numFmtId="4" fontId="1" fillId="0" borderId="0" xfId="0" applyNumberFormat="1" applyFont="1" applyFill="1" applyProtection="1">
      <protection hidden="1"/>
    </xf>
    <xf numFmtId="0" fontId="5" fillId="0" borderId="0" xfId="0" applyFont="1" applyFill="1" applyProtection="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96"/>
  <sheetViews>
    <sheetView tabSelected="1" topLeftCell="A3" zoomScale="84" zoomScaleNormal="84" workbookViewId="0">
      <selection activeCell="Q6" sqref="Q6"/>
    </sheetView>
  </sheetViews>
  <sheetFormatPr defaultRowHeight="15"/>
  <cols>
    <col min="1" max="1" width="7" style="1" customWidth="1"/>
    <col min="2" max="2" width="30.28515625" style="3" customWidth="1"/>
    <col min="3" max="3" width="66.28515625" style="3" hidden="1" customWidth="1"/>
    <col min="4" max="4" width="14.85546875" style="4" hidden="1" customWidth="1"/>
    <col min="5" max="6" width="16" style="3" hidden="1" customWidth="1"/>
    <col min="7" max="7" width="66.42578125" style="3" customWidth="1"/>
    <col min="8" max="8" width="18" style="3" hidden="1" customWidth="1"/>
    <col min="9" max="9" width="16" style="3" hidden="1" customWidth="1"/>
    <col min="10" max="10" width="16" style="79" customWidth="1"/>
    <col min="11" max="11" width="16" style="1" customWidth="1"/>
    <col min="12" max="12" width="118.85546875" style="3" hidden="1" customWidth="1"/>
    <col min="13" max="16384" width="9.140625" style="3"/>
  </cols>
  <sheetData>
    <row r="1" spans="1:12" s="3" customFormat="1" ht="18.75" hidden="1">
      <c r="A1" s="1"/>
      <c r="B1" s="2"/>
      <c r="D1" s="4"/>
      <c r="J1" s="5" t="s">
        <v>0</v>
      </c>
      <c r="K1" s="5"/>
    </row>
    <row r="2" spans="1:12" s="3" customFormat="1" ht="18.75" hidden="1">
      <c r="A2" s="1"/>
      <c r="B2" s="2"/>
      <c r="D2" s="4"/>
      <c r="J2" s="5" t="s">
        <v>1</v>
      </c>
      <c r="K2" s="5"/>
    </row>
    <row r="3" spans="1:12" s="3" customFormat="1" ht="45.75" customHeight="1">
      <c r="A3" s="6" t="s">
        <v>2</v>
      </c>
      <c r="B3" s="6"/>
      <c r="C3" s="6"/>
      <c r="D3" s="6"/>
      <c r="E3" s="6"/>
      <c r="F3" s="6"/>
      <c r="G3" s="6"/>
      <c r="H3" s="6"/>
      <c r="I3" s="6"/>
      <c r="J3" s="6"/>
      <c r="K3" s="7"/>
      <c r="L3" s="8"/>
    </row>
    <row r="4" spans="1:12" s="14" customFormat="1" ht="20.25" customHeight="1">
      <c r="A4" s="9" t="s">
        <v>3</v>
      </c>
      <c r="B4" s="10"/>
      <c r="C4" s="11" t="s">
        <v>4</v>
      </c>
      <c r="D4" s="11"/>
      <c r="E4" s="11"/>
      <c r="F4" s="12"/>
      <c r="G4" s="11" t="s">
        <v>5</v>
      </c>
      <c r="H4" s="11"/>
      <c r="I4" s="11"/>
      <c r="J4" s="11"/>
      <c r="K4" s="12"/>
      <c r="L4" s="13"/>
    </row>
    <row r="5" spans="1:12" s="14" customFormat="1">
      <c r="A5" s="9" t="s">
        <v>6</v>
      </c>
      <c r="B5" s="10"/>
      <c r="C5" s="15">
        <v>4</v>
      </c>
      <c r="D5" s="12"/>
      <c r="E5" s="12"/>
      <c r="F5" s="12"/>
      <c r="G5" s="15">
        <v>6</v>
      </c>
      <c r="H5" s="12"/>
      <c r="I5" s="12"/>
      <c r="J5" s="12"/>
      <c r="K5" s="12"/>
      <c r="L5" s="13"/>
    </row>
    <row r="6" spans="1:12" s="14" customFormat="1">
      <c r="A6" s="15" t="s">
        <v>7</v>
      </c>
      <c r="B6" s="10"/>
      <c r="C6" s="16">
        <v>5150</v>
      </c>
      <c r="D6" s="17"/>
      <c r="E6" s="17"/>
      <c r="F6" s="18"/>
      <c r="G6" s="19">
        <v>23423.4</v>
      </c>
      <c r="H6" s="20"/>
      <c r="I6" s="20"/>
      <c r="J6" s="20"/>
      <c r="K6" s="21"/>
      <c r="L6" s="13"/>
    </row>
    <row r="7" spans="1:12" s="3" customFormat="1" ht="75">
      <c r="A7" s="22" t="s">
        <v>8</v>
      </c>
      <c r="B7" s="10"/>
      <c r="C7" s="23" t="s">
        <v>9</v>
      </c>
      <c r="D7" s="24" t="s">
        <v>10</v>
      </c>
      <c r="E7" s="25" t="s">
        <v>11</v>
      </c>
      <c r="F7" s="25" t="s">
        <v>12</v>
      </c>
      <c r="G7" s="23" t="s">
        <v>9</v>
      </c>
      <c r="H7" s="24" t="s">
        <v>10</v>
      </c>
      <c r="I7" s="25" t="s">
        <v>11</v>
      </c>
      <c r="J7" s="24" t="s">
        <v>13</v>
      </c>
      <c r="K7" s="24" t="s">
        <v>12</v>
      </c>
      <c r="L7" s="13"/>
    </row>
    <row r="8" spans="1:12" s="3" customFormat="1">
      <c r="A8" s="26" t="s">
        <v>14</v>
      </c>
      <c r="B8" s="11" t="s">
        <v>15</v>
      </c>
      <c r="C8" s="27"/>
      <c r="D8" s="27"/>
      <c r="E8" s="27"/>
      <c r="F8" s="27"/>
      <c r="G8" s="17"/>
      <c r="H8" s="17"/>
      <c r="I8" s="17"/>
      <c r="J8" s="28"/>
      <c r="K8" s="29"/>
      <c r="L8" s="30"/>
    </row>
    <row r="9" spans="1:12" s="14" customFormat="1" ht="102">
      <c r="A9" s="29">
        <v>1</v>
      </c>
      <c r="B9" s="31" t="s">
        <v>16</v>
      </c>
      <c r="C9" s="32" t="s">
        <v>17</v>
      </c>
      <c r="D9" s="33">
        <v>87976.44</v>
      </c>
      <c r="E9" s="33">
        <f>D9/12/5150</f>
        <v>1.4235669902912622</v>
      </c>
      <c r="F9" s="34" t="e">
        <f>E47</f>
        <v>#REF!</v>
      </c>
      <c r="G9" s="32" t="s">
        <v>17</v>
      </c>
      <c r="H9" s="33">
        <v>101306.79</v>
      </c>
      <c r="I9" s="35">
        <f>H9/12/5150</f>
        <v>1.6392684466019418</v>
      </c>
      <c r="J9" s="36">
        <f>929090.97/3.31*K9</f>
        <v>643746.34847753344</v>
      </c>
      <c r="K9" s="37">
        <f>3.31/(2.899+1.285)*2.899</f>
        <v>2.2934249521988526</v>
      </c>
      <c r="L9" s="24" t="s">
        <v>18</v>
      </c>
    </row>
    <row r="10" spans="1:12" s="14" customFormat="1" ht="61.5" customHeight="1">
      <c r="A10" s="29">
        <v>2</v>
      </c>
      <c r="B10" s="31" t="s">
        <v>19</v>
      </c>
      <c r="C10" s="32" t="s">
        <v>20</v>
      </c>
      <c r="D10" s="33">
        <v>114756.45</v>
      </c>
      <c r="E10" s="33">
        <f>D10/12/5150</f>
        <v>1.8569004854368933</v>
      </c>
      <c r="F10" s="38"/>
      <c r="G10" s="32" t="s">
        <v>20</v>
      </c>
      <c r="H10" s="33">
        <v>80017.539999999994</v>
      </c>
      <c r="I10" s="35">
        <f>H10/12/5150</f>
        <v>1.2947822006472491</v>
      </c>
      <c r="J10" s="36">
        <f>929090.97/3.31*K10</f>
        <v>285344.62152246648</v>
      </c>
      <c r="K10" s="37">
        <f>3.31/(2.899+1.285)*1.285</f>
        <v>1.016575047801147</v>
      </c>
      <c r="L10" s="24" t="s">
        <v>21</v>
      </c>
    </row>
    <row r="11" spans="1:12" s="14" customFormat="1" ht="28.5">
      <c r="A11" s="29">
        <v>3</v>
      </c>
      <c r="B11" s="31" t="s">
        <v>22</v>
      </c>
      <c r="C11" s="39" t="s">
        <v>23</v>
      </c>
      <c r="D11" s="35">
        <v>35844</v>
      </c>
      <c r="E11" s="33">
        <f>D11/12/5150</f>
        <v>0.57999999999999996</v>
      </c>
      <c r="F11" s="38"/>
      <c r="G11" s="39" t="s">
        <v>23</v>
      </c>
      <c r="H11" s="35">
        <v>35844</v>
      </c>
      <c r="I11" s="35">
        <f>H11/12/5150</f>
        <v>0.57999999999999996</v>
      </c>
      <c r="J11" s="36">
        <v>304600.95</v>
      </c>
      <c r="K11" s="40">
        <f>J11/12/G6</f>
        <v>1.0836775404083097</v>
      </c>
      <c r="L11" s="41"/>
    </row>
    <row r="12" spans="1:12" s="14" customFormat="1" ht="28.5">
      <c r="A12" s="29">
        <v>4</v>
      </c>
      <c r="B12" s="31" t="s">
        <v>24</v>
      </c>
      <c r="C12" s="42"/>
      <c r="D12" s="43">
        <f>D13+D14+D15+D16+D17+D18+D19+D20</f>
        <v>203408.5</v>
      </c>
      <c r="E12" s="43">
        <f>E13+E14+E15+E16+E17+E18+E19+E20</f>
        <v>3.2913996763754048</v>
      </c>
      <c r="F12" s="38"/>
      <c r="G12" s="42"/>
      <c r="H12" s="43">
        <f>H13+H14+H15+H16+H17+H18+H19+H20</f>
        <v>203408.5</v>
      </c>
      <c r="I12" s="35">
        <f>H12/12/5150</f>
        <v>3.2913996763754043</v>
      </c>
      <c r="J12" s="36">
        <v>1151287.69</v>
      </c>
      <c r="K12" s="40">
        <f>J12/12/G6</f>
        <v>4.0959314545853003</v>
      </c>
      <c r="L12" s="27" t="s">
        <v>25</v>
      </c>
    </row>
    <row r="13" spans="1:12" s="14" customFormat="1" ht="30">
      <c r="A13" s="29" t="s">
        <v>26</v>
      </c>
      <c r="B13" s="44" t="s">
        <v>27</v>
      </c>
      <c r="C13" s="24" t="s">
        <v>28</v>
      </c>
      <c r="D13" s="45">
        <v>181214.85</v>
      </c>
      <c r="E13" s="45">
        <f t="shared" ref="E13:E21" si="0">D13/12/5150</f>
        <v>2.9322791262135923</v>
      </c>
      <c r="F13" s="38"/>
      <c r="G13" s="24" t="s">
        <v>28</v>
      </c>
      <c r="H13" s="45">
        <v>181214.85</v>
      </c>
      <c r="I13" s="46">
        <f t="shared" ref="I13:I20" si="1">H13/12/5150</f>
        <v>2.9322791262135923</v>
      </c>
      <c r="J13" s="47">
        <f>$J$12/$H$12*H13</f>
        <v>1025672.1132607363</v>
      </c>
      <c r="K13" s="48">
        <f>$K$12/$I$12*I13</f>
        <v>3.6490294365916718</v>
      </c>
      <c r="L13" s="49"/>
    </row>
    <row r="14" spans="1:12" s="14" customFormat="1">
      <c r="A14" s="29" t="s">
        <v>29</v>
      </c>
      <c r="B14" s="44" t="s">
        <v>30</v>
      </c>
      <c r="C14" s="24" t="s">
        <v>31</v>
      </c>
      <c r="D14" s="45">
        <v>18670.939999999999</v>
      </c>
      <c r="E14" s="45">
        <f t="shared" si="0"/>
        <v>0.30211877022653721</v>
      </c>
      <c r="F14" s="38"/>
      <c r="G14" s="24" t="s">
        <v>31</v>
      </c>
      <c r="H14" s="45">
        <v>18670.939999999999</v>
      </c>
      <c r="I14" s="46">
        <f t="shared" si="1"/>
        <v>0.30211877022653721</v>
      </c>
      <c r="J14" s="47">
        <f t="shared" ref="J14:J20" si="2">$J$12/$H$12*H14</f>
        <v>105677.11468659666</v>
      </c>
      <c r="K14" s="48">
        <f t="shared" ref="K14:K20" si="3">$K$12/$I$12*I14</f>
        <v>0.37596703398665676</v>
      </c>
      <c r="L14" s="49"/>
    </row>
    <row r="15" spans="1:12" s="14" customFormat="1">
      <c r="A15" s="29" t="s">
        <v>32</v>
      </c>
      <c r="B15" s="44" t="s">
        <v>33</v>
      </c>
      <c r="C15" s="24" t="s">
        <v>34</v>
      </c>
      <c r="D15" s="45">
        <v>533.26</v>
      </c>
      <c r="E15" s="45">
        <f t="shared" si="0"/>
        <v>8.6288025889967642E-3</v>
      </c>
      <c r="F15" s="38"/>
      <c r="G15" s="24" t="s">
        <v>34</v>
      </c>
      <c r="H15" s="45">
        <v>533.26</v>
      </c>
      <c r="I15" s="46">
        <f t="shared" si="1"/>
        <v>8.6288025889967642E-3</v>
      </c>
      <c r="J15" s="47">
        <f t="shared" si="2"/>
        <v>3018.2400124350752</v>
      </c>
      <c r="K15" s="48">
        <f t="shared" si="3"/>
        <v>1.0737980012989414E-2</v>
      </c>
      <c r="L15" s="49"/>
    </row>
    <row r="16" spans="1:12" s="14" customFormat="1" ht="72">
      <c r="A16" s="29" t="s">
        <v>35</v>
      </c>
      <c r="B16" s="44" t="s">
        <v>36</v>
      </c>
      <c r="C16" s="24" t="s">
        <v>37</v>
      </c>
      <c r="D16" s="45">
        <v>1216.8599999999999</v>
      </c>
      <c r="E16" s="45">
        <f t="shared" si="0"/>
        <v>1.9690291262135919E-2</v>
      </c>
      <c r="F16" s="38"/>
      <c r="G16" s="24" t="s">
        <v>37</v>
      </c>
      <c r="H16" s="45">
        <v>1216.8599999999999</v>
      </c>
      <c r="I16" s="46">
        <f t="shared" si="1"/>
        <v>1.9690291262135919E-2</v>
      </c>
      <c r="J16" s="47">
        <f t="shared" si="2"/>
        <v>6887.4011580312517</v>
      </c>
      <c r="K16" s="48">
        <f t="shared" si="3"/>
        <v>2.4503278623197497E-2</v>
      </c>
      <c r="L16" s="49"/>
    </row>
    <row r="17" spans="1:12" s="14" customFormat="1" ht="24">
      <c r="A17" s="29" t="s">
        <v>38</v>
      </c>
      <c r="B17" s="44" t="s">
        <v>39</v>
      </c>
      <c r="C17" s="24" t="s">
        <v>31</v>
      </c>
      <c r="D17" s="45">
        <v>339.43</v>
      </c>
      <c r="E17" s="45">
        <f t="shared" si="0"/>
        <v>5.4923948220064727E-3</v>
      </c>
      <c r="F17" s="38"/>
      <c r="G17" s="24" t="s">
        <v>31</v>
      </c>
      <c r="H17" s="45">
        <v>339.43</v>
      </c>
      <c r="I17" s="46">
        <f t="shared" si="1"/>
        <v>5.4923948220064727E-3</v>
      </c>
      <c r="J17" s="47">
        <f>$J$12/$H$12*H17</f>
        <v>1921.1664242974114</v>
      </c>
      <c r="K17" s="48">
        <f t="shared" si="3"/>
        <v>6.8349258444454809E-3</v>
      </c>
      <c r="L17" s="49"/>
    </row>
    <row r="18" spans="1:12" s="14" customFormat="1" ht="24">
      <c r="A18" s="29" t="s">
        <v>40</v>
      </c>
      <c r="B18" s="44" t="s">
        <v>41</v>
      </c>
      <c r="C18" s="24" t="s">
        <v>42</v>
      </c>
      <c r="D18" s="45">
        <v>56.19</v>
      </c>
      <c r="E18" s="45">
        <f t="shared" si="0"/>
        <v>9.0922330097087378E-4</v>
      </c>
      <c r="F18" s="38"/>
      <c r="G18" s="24" t="s">
        <v>42</v>
      </c>
      <c r="H18" s="45">
        <v>56.19</v>
      </c>
      <c r="I18" s="46">
        <f t="shared" si="1"/>
        <v>9.0922330097087378E-4</v>
      </c>
      <c r="J18" s="47">
        <f t="shared" si="2"/>
        <v>318.0341790097267</v>
      </c>
      <c r="K18" s="48">
        <f t="shared" si="3"/>
        <v>1.1314688837150268E-3</v>
      </c>
      <c r="L18" s="49"/>
    </row>
    <row r="19" spans="1:12" s="14" customFormat="1">
      <c r="A19" s="29" t="s">
        <v>43</v>
      </c>
      <c r="B19" s="44" t="s">
        <v>44</v>
      </c>
      <c r="C19" s="24" t="s">
        <v>42</v>
      </c>
      <c r="D19" s="45">
        <v>964.45</v>
      </c>
      <c r="E19" s="45">
        <f t="shared" si="0"/>
        <v>1.5605987055016183E-2</v>
      </c>
      <c r="F19" s="38"/>
      <c r="G19" s="24" t="s">
        <v>42</v>
      </c>
      <c r="H19" s="45">
        <v>964.45</v>
      </c>
      <c r="I19" s="46">
        <f t="shared" si="1"/>
        <v>1.5605987055016183E-2</v>
      </c>
      <c r="J19" s="47">
        <f t="shared" si="2"/>
        <v>5458.7660428177778</v>
      </c>
      <c r="K19" s="48">
        <f t="shared" si="3"/>
        <v>1.9420629380654166E-2</v>
      </c>
      <c r="L19" s="49"/>
    </row>
    <row r="20" spans="1:12" s="14" customFormat="1">
      <c r="A20" s="29" t="s">
        <v>45</v>
      </c>
      <c r="B20" s="44" t="s">
        <v>46</v>
      </c>
      <c r="C20" s="24" t="s">
        <v>47</v>
      </c>
      <c r="D20" s="45">
        <v>412.52</v>
      </c>
      <c r="E20" s="45">
        <f t="shared" si="0"/>
        <v>6.6750809061488668E-3</v>
      </c>
      <c r="F20" s="38"/>
      <c r="G20" s="24" t="s">
        <v>47</v>
      </c>
      <c r="H20" s="45">
        <v>412.52</v>
      </c>
      <c r="I20" s="46">
        <f t="shared" si="1"/>
        <v>6.6750809061488668E-3</v>
      </c>
      <c r="J20" s="47">
        <f t="shared" si="2"/>
        <v>2334.8542360756801</v>
      </c>
      <c r="K20" s="48">
        <f t="shared" si="3"/>
        <v>8.3067012619705075E-3</v>
      </c>
      <c r="L20" s="49"/>
    </row>
    <row r="21" spans="1:12" s="14" customFormat="1" ht="42.75">
      <c r="A21" s="29">
        <v>5</v>
      </c>
      <c r="B21" s="31" t="s">
        <v>48</v>
      </c>
      <c r="C21" s="42"/>
      <c r="D21" s="43">
        <f>D22+D31</f>
        <v>227987.58000000002</v>
      </c>
      <c r="E21" s="33">
        <f t="shared" si="0"/>
        <v>3.689119417475728</v>
      </c>
      <c r="F21" s="38"/>
      <c r="G21" s="42"/>
      <c r="H21" s="43">
        <f>H22+H31</f>
        <v>227987.58000000002</v>
      </c>
      <c r="I21" s="35">
        <f>H21/12/5150</f>
        <v>3.689119417475728</v>
      </c>
      <c r="J21" s="36">
        <f>1045620.58+11000</f>
        <v>1056620.58</v>
      </c>
      <c r="K21" s="40">
        <f>J21/12/G6</f>
        <v>3.7591346687500535</v>
      </c>
      <c r="L21" s="50" t="s">
        <v>49</v>
      </c>
    </row>
    <row r="22" spans="1:12" s="14" customFormat="1">
      <c r="A22" s="29" t="s">
        <v>50</v>
      </c>
      <c r="B22" s="51" t="s">
        <v>51</v>
      </c>
      <c r="C22" s="52"/>
      <c r="D22" s="33">
        <f>D23+D24+D25+D26+D27+D28+D29+D30</f>
        <v>124909.21</v>
      </c>
      <c r="E22" s="33">
        <f>E23+E24+E25+E26+E27+E28+E29+E30</f>
        <v>4.0423692556634299</v>
      </c>
      <c r="F22" s="38"/>
      <c r="G22" s="52"/>
      <c r="H22" s="33">
        <f>H23+H24+H25+H26+H27+H28+H29+H30</f>
        <v>124909.21</v>
      </c>
      <c r="I22" s="35">
        <f>I23+I24+I25+I26+I27+I28+I29+I30</f>
        <v>4.0423692556634299</v>
      </c>
      <c r="J22" s="47">
        <f>(J21/H21*H22)-J39</f>
        <v>515206.94524336193</v>
      </c>
      <c r="K22" s="53">
        <f>$K$21/$I$21*I22</f>
        <v>4.1190887833203966</v>
      </c>
      <c r="L22" s="54"/>
    </row>
    <row r="23" spans="1:12" s="14" customFormat="1" ht="30">
      <c r="A23" s="29" t="s">
        <v>52</v>
      </c>
      <c r="B23" s="55" t="s">
        <v>53</v>
      </c>
      <c r="C23" s="56" t="s">
        <v>54</v>
      </c>
      <c r="D23" s="57">
        <v>51311.38</v>
      </c>
      <c r="E23" s="45">
        <f>D23/6/5150</f>
        <v>1.6605624595469253</v>
      </c>
      <c r="F23" s="38"/>
      <c r="G23" s="56" t="s">
        <v>54</v>
      </c>
      <c r="H23" s="57">
        <v>51311.38</v>
      </c>
      <c r="I23" s="46">
        <f>H23/6/5150</f>
        <v>1.6605624595469253</v>
      </c>
      <c r="J23" s="47">
        <f>$J$22/$H$22*H23</f>
        <v>211641.55426186215</v>
      </c>
      <c r="K23" s="53">
        <f t="shared" ref="K23:K38" si="4">$K$21/$I$21*I23</f>
        <v>1.6920780286312795</v>
      </c>
      <c r="L23" s="54"/>
    </row>
    <row r="24" spans="1:12" s="14" customFormat="1" ht="45">
      <c r="A24" s="29" t="s">
        <v>55</v>
      </c>
      <c r="B24" s="55" t="s">
        <v>56</v>
      </c>
      <c r="C24" s="56" t="s">
        <v>57</v>
      </c>
      <c r="D24" s="57">
        <v>66572.58</v>
      </c>
      <c r="E24" s="45">
        <f t="shared" ref="E24:E30" si="5">D24/6/5150</f>
        <v>2.1544524271844661</v>
      </c>
      <c r="F24" s="38"/>
      <c r="G24" s="56" t="s">
        <v>57</v>
      </c>
      <c r="H24" s="57">
        <v>66572.58</v>
      </c>
      <c r="I24" s="46">
        <f t="shared" ref="I24:I30" si="6">H24/6/5150</f>
        <v>2.1544524271844661</v>
      </c>
      <c r="J24" s="47">
        <f t="shared" ref="J24:J30" si="7">$J$22/$H$22*H24</f>
        <v>274588.68388303259</v>
      </c>
      <c r="K24" s="53">
        <f t="shared" si="4"/>
        <v>2.1953414608474411</v>
      </c>
      <c r="L24" s="54"/>
    </row>
    <row r="25" spans="1:12" s="14" customFormat="1" ht="30">
      <c r="A25" s="29" t="s">
        <v>58</v>
      </c>
      <c r="B25" s="55" t="s">
        <v>59</v>
      </c>
      <c r="C25" s="56" t="s">
        <v>60</v>
      </c>
      <c r="D25" s="57">
        <v>5328.49</v>
      </c>
      <c r="E25" s="45">
        <f t="shared" si="5"/>
        <v>0.1724430420711974</v>
      </c>
      <c r="F25" s="38"/>
      <c r="G25" s="56" t="s">
        <v>60</v>
      </c>
      <c r="H25" s="57">
        <v>5328.49</v>
      </c>
      <c r="I25" s="46">
        <f t="shared" si="6"/>
        <v>0.1724430420711974</v>
      </c>
      <c r="J25" s="47">
        <f t="shared" si="7"/>
        <v>21978.163625082583</v>
      </c>
      <c r="K25" s="53">
        <f t="shared" si="4"/>
        <v>0.1757158130376047</v>
      </c>
      <c r="L25" s="54"/>
    </row>
    <row r="26" spans="1:12" s="14" customFormat="1" ht="45">
      <c r="A26" s="29" t="s">
        <v>61</v>
      </c>
      <c r="B26" s="55" t="s">
        <v>62</v>
      </c>
      <c r="C26" s="56" t="s">
        <v>47</v>
      </c>
      <c r="D26" s="57">
        <v>317.92</v>
      </c>
      <c r="E26" s="45">
        <f t="shared" si="5"/>
        <v>1.0288673139158577E-2</v>
      </c>
      <c r="F26" s="38"/>
      <c r="G26" s="56" t="s">
        <v>47</v>
      </c>
      <c r="H26" s="57">
        <v>317.92</v>
      </c>
      <c r="I26" s="46">
        <f t="shared" si="6"/>
        <v>1.0288673139158577E-2</v>
      </c>
      <c r="J26" s="47">
        <f t="shared" si="7"/>
        <v>1311.3091663278444</v>
      </c>
      <c r="K26" s="53">
        <f t="shared" si="4"/>
        <v>1.0483940343496053E-2</v>
      </c>
      <c r="L26" s="54"/>
    </row>
    <row r="27" spans="1:12" s="14" customFormat="1" ht="45">
      <c r="A27" s="29" t="s">
        <v>63</v>
      </c>
      <c r="B27" s="55" t="s">
        <v>64</v>
      </c>
      <c r="C27" s="56" t="s">
        <v>65</v>
      </c>
      <c r="D27" s="57">
        <v>268.66000000000003</v>
      </c>
      <c r="E27" s="45">
        <f t="shared" si="5"/>
        <v>8.6944983818770232E-3</v>
      </c>
      <c r="F27" s="38"/>
      <c r="G27" s="56" t="s">
        <v>65</v>
      </c>
      <c r="H27" s="57">
        <v>268.66000000000003</v>
      </c>
      <c r="I27" s="46">
        <f t="shared" si="6"/>
        <v>8.6944983818770232E-3</v>
      </c>
      <c r="J27" s="47">
        <f t="shared" si="7"/>
        <v>1108.1288394112942</v>
      </c>
      <c r="K27" s="53">
        <f t="shared" si="4"/>
        <v>8.8595099795031763E-3</v>
      </c>
      <c r="L27" s="54"/>
    </row>
    <row r="28" spans="1:12" s="14" customFormat="1" ht="30">
      <c r="A28" s="29" t="s">
        <v>66</v>
      </c>
      <c r="B28" s="55" t="s">
        <v>67</v>
      </c>
      <c r="C28" s="56" t="s">
        <v>68</v>
      </c>
      <c r="D28" s="57">
        <v>805.99</v>
      </c>
      <c r="E28" s="45">
        <f t="shared" si="5"/>
        <v>2.608381877022654E-2</v>
      </c>
      <c r="F28" s="38"/>
      <c r="G28" s="56" t="s">
        <v>68</v>
      </c>
      <c r="H28" s="57">
        <v>805.99</v>
      </c>
      <c r="I28" s="46">
        <f t="shared" si="6"/>
        <v>2.608381877022654E-2</v>
      </c>
      <c r="J28" s="47">
        <f t="shared" si="7"/>
        <v>3324.4277647476697</v>
      </c>
      <c r="K28" s="53">
        <f t="shared" si="4"/>
        <v>2.6578859705128285E-2</v>
      </c>
      <c r="L28" s="54"/>
    </row>
    <row r="29" spans="1:12" s="14" customFormat="1" ht="45">
      <c r="A29" s="29" t="s">
        <v>69</v>
      </c>
      <c r="B29" s="55" t="s">
        <v>70</v>
      </c>
      <c r="C29" s="56" t="s">
        <v>71</v>
      </c>
      <c r="D29" s="57">
        <v>296.25</v>
      </c>
      <c r="E29" s="45">
        <f t="shared" si="5"/>
        <v>9.5873786407766996E-3</v>
      </c>
      <c r="F29" s="38"/>
      <c r="G29" s="56" t="s">
        <v>71</v>
      </c>
      <c r="H29" s="57">
        <v>296.25</v>
      </c>
      <c r="I29" s="46">
        <f t="shared" si="6"/>
        <v>9.5873786407766996E-3</v>
      </c>
      <c r="J29" s="47">
        <f t="shared" si="7"/>
        <v>1221.9279709506286</v>
      </c>
      <c r="K29" s="53">
        <f t="shared" si="4"/>
        <v>9.7693360806514404E-3</v>
      </c>
      <c r="L29" s="54"/>
    </row>
    <row r="30" spans="1:12" s="14" customFormat="1">
      <c r="A30" s="29" t="s">
        <v>72</v>
      </c>
      <c r="B30" s="55" t="s">
        <v>73</v>
      </c>
      <c r="C30" s="56" t="s">
        <v>74</v>
      </c>
      <c r="D30" s="57">
        <v>7.94</v>
      </c>
      <c r="E30" s="45">
        <f t="shared" si="5"/>
        <v>2.5695792880258903E-4</v>
      </c>
      <c r="F30" s="38"/>
      <c r="G30" s="56" t="s">
        <v>74</v>
      </c>
      <c r="H30" s="57">
        <v>7.94</v>
      </c>
      <c r="I30" s="46">
        <f t="shared" si="6"/>
        <v>2.5695792880258903E-4</v>
      </c>
      <c r="J30" s="47">
        <f t="shared" si="7"/>
        <v>32.749731947166218</v>
      </c>
      <c r="K30" s="48">
        <f t="shared" si="4"/>
        <v>2.6183469529239643E-4</v>
      </c>
      <c r="L30" s="54"/>
    </row>
    <row r="31" spans="1:12" s="14" customFormat="1">
      <c r="A31" s="29" t="s">
        <v>75</v>
      </c>
      <c r="B31" s="51" t="s">
        <v>76</v>
      </c>
      <c r="C31" s="58"/>
      <c r="D31" s="33">
        <f>D32+D33+D34+D35+D36+D37+D38</f>
        <v>103078.37</v>
      </c>
      <c r="E31" s="33">
        <v>3.33</v>
      </c>
      <c r="F31" s="38"/>
      <c r="G31" s="58"/>
      <c r="H31" s="33">
        <f>H32+H33+H34+H35+H36+H37+H38</f>
        <v>103078.37</v>
      </c>
      <c r="I31" s="35">
        <v>3.33</v>
      </c>
      <c r="J31" s="47">
        <f>J21/H21*H31+J39</f>
        <v>541413.63475663797</v>
      </c>
      <c r="K31" s="53">
        <f t="shared" si="4"/>
        <v>3.3931995770153289</v>
      </c>
      <c r="L31" s="54"/>
    </row>
    <row r="32" spans="1:12" s="14" customFormat="1" ht="45">
      <c r="A32" s="29" t="s">
        <v>77</v>
      </c>
      <c r="B32" s="55" t="s">
        <v>78</v>
      </c>
      <c r="C32" s="56" t="s">
        <v>79</v>
      </c>
      <c r="D32" s="57">
        <v>51876.7</v>
      </c>
      <c r="E32" s="45">
        <f>D32/6/5150</f>
        <v>1.6788576051779935</v>
      </c>
      <c r="F32" s="38"/>
      <c r="G32" s="56" t="s">
        <v>79</v>
      </c>
      <c r="H32" s="57">
        <v>51876.7</v>
      </c>
      <c r="I32" s="46">
        <f>H32/6/5150</f>
        <v>1.6788576051779935</v>
      </c>
      <c r="J32" s="47">
        <f>($J$31-$J$39)/$H$31*H32</f>
        <v>240425.3286187168</v>
      </c>
      <c r="K32" s="53">
        <f t="shared" si="4"/>
        <v>1.7107203951228036</v>
      </c>
      <c r="L32" s="54"/>
    </row>
    <row r="33" spans="1:12" s="14" customFormat="1" ht="30">
      <c r="A33" s="29" t="s">
        <v>80</v>
      </c>
      <c r="B33" s="55" t="s">
        <v>81</v>
      </c>
      <c r="C33" s="56" t="s">
        <v>82</v>
      </c>
      <c r="D33" s="57">
        <v>4042.52</v>
      </c>
      <c r="E33" s="45">
        <f t="shared" ref="E33:E38" si="8">D33/6/5150</f>
        <v>0.13082588996763753</v>
      </c>
      <c r="F33" s="38"/>
      <c r="G33" s="56" t="s">
        <v>82</v>
      </c>
      <c r="H33" s="57">
        <v>4042.52</v>
      </c>
      <c r="I33" s="46">
        <f t="shared" ref="I33:I38" si="9">H33/6/5150</f>
        <v>0.13082588996763753</v>
      </c>
      <c r="J33" s="47">
        <f t="shared" ref="J33:J38" si="10">($J$31-$J$39)/$H$31*H33</f>
        <v>18735.274206873895</v>
      </c>
      <c r="K33" s="53">
        <f t="shared" si="4"/>
        <v>0.1333088151654179</v>
      </c>
      <c r="L33" s="54"/>
    </row>
    <row r="34" spans="1:12" s="14" customFormat="1">
      <c r="A34" s="29" t="s">
        <v>83</v>
      </c>
      <c r="B34" s="55" t="s">
        <v>84</v>
      </c>
      <c r="C34" s="56" t="s">
        <v>85</v>
      </c>
      <c r="D34" s="57">
        <v>46418.86</v>
      </c>
      <c r="E34" s="45">
        <f t="shared" si="8"/>
        <v>1.5022284789644011</v>
      </c>
      <c r="F34" s="38"/>
      <c r="G34" s="56" t="s">
        <v>85</v>
      </c>
      <c r="H34" s="57">
        <v>46418.86</v>
      </c>
      <c r="I34" s="46">
        <f t="shared" si="9"/>
        <v>1.5022284789644011</v>
      </c>
      <c r="J34" s="47">
        <f t="shared" si="10"/>
        <v>215130.67850511326</v>
      </c>
      <c r="K34" s="53">
        <f t="shared" si="4"/>
        <v>1.5307390508715877</v>
      </c>
      <c r="L34" s="54"/>
    </row>
    <row r="35" spans="1:12" s="14" customFormat="1" ht="45">
      <c r="A35" s="29" t="s">
        <v>86</v>
      </c>
      <c r="B35" s="55" t="s">
        <v>87</v>
      </c>
      <c r="C35" s="56" t="s">
        <v>34</v>
      </c>
      <c r="D35" s="57">
        <v>29.46</v>
      </c>
      <c r="E35" s="45">
        <f t="shared" si="8"/>
        <v>9.5339805825242724E-4</v>
      </c>
      <c r="F35" s="38"/>
      <c r="G35" s="56" t="s">
        <v>34</v>
      </c>
      <c r="H35" s="57">
        <v>29.46</v>
      </c>
      <c r="I35" s="46">
        <f t="shared" si="9"/>
        <v>9.5339805825242724E-4</v>
      </c>
      <c r="J35" s="47">
        <f t="shared" si="10"/>
        <v>136.533938764559</v>
      </c>
      <c r="K35" s="59">
        <f t="shared" si="4"/>
        <v>9.7149245885566724E-4</v>
      </c>
      <c r="L35" s="54"/>
    </row>
    <row r="36" spans="1:12" s="14" customFormat="1">
      <c r="A36" s="29" t="s">
        <v>88</v>
      </c>
      <c r="B36" s="55" t="s">
        <v>89</v>
      </c>
      <c r="C36" s="56" t="s">
        <v>68</v>
      </c>
      <c r="D36" s="57">
        <v>351.39</v>
      </c>
      <c r="E36" s="45">
        <f t="shared" si="8"/>
        <v>1.1371844660194174E-2</v>
      </c>
      <c r="F36" s="38"/>
      <c r="G36" s="56" t="s">
        <v>68</v>
      </c>
      <c r="H36" s="57">
        <v>351.39</v>
      </c>
      <c r="I36" s="46">
        <f t="shared" si="9"/>
        <v>1.1371844660194174E-2</v>
      </c>
      <c r="J36" s="47">
        <f t="shared" si="10"/>
        <v>1628.5356667507936</v>
      </c>
      <c r="K36" s="53">
        <f t="shared" si="4"/>
        <v>1.1587669216472942E-2</v>
      </c>
      <c r="L36" s="54"/>
    </row>
    <row r="37" spans="1:12" s="14" customFormat="1">
      <c r="A37" s="29" t="s">
        <v>90</v>
      </c>
      <c r="B37" s="55" t="s">
        <v>91</v>
      </c>
      <c r="C37" s="56" t="s">
        <v>31</v>
      </c>
      <c r="D37" s="57">
        <v>351.5</v>
      </c>
      <c r="E37" s="45">
        <f t="shared" si="8"/>
        <v>1.1375404530744338E-2</v>
      </c>
      <c r="F37" s="38"/>
      <c r="G37" s="56" t="s">
        <v>31</v>
      </c>
      <c r="H37" s="57">
        <v>351.5</v>
      </c>
      <c r="I37" s="46">
        <f t="shared" si="9"/>
        <v>1.1375404530744338E-2</v>
      </c>
      <c r="J37" s="47">
        <f t="shared" si="10"/>
        <v>1629.0454676083666</v>
      </c>
      <c r="K37" s="53">
        <f t="shared" si="4"/>
        <v>1.1591296649279261E-2</v>
      </c>
      <c r="L37" s="54"/>
    </row>
    <row r="38" spans="1:12" s="14" customFormat="1">
      <c r="A38" s="29" t="s">
        <v>92</v>
      </c>
      <c r="B38" s="55" t="s">
        <v>73</v>
      </c>
      <c r="C38" s="56" t="s">
        <v>74</v>
      </c>
      <c r="D38" s="57">
        <v>7.94</v>
      </c>
      <c r="E38" s="45">
        <f t="shared" si="8"/>
        <v>2.5695792880258903E-4</v>
      </c>
      <c r="F38" s="38"/>
      <c r="G38" s="56" t="s">
        <v>74</v>
      </c>
      <c r="H38" s="57">
        <v>7.94</v>
      </c>
      <c r="I38" s="46">
        <f t="shared" si="9"/>
        <v>2.5695792880258903E-4</v>
      </c>
      <c r="J38" s="47">
        <f t="shared" si="10"/>
        <v>36.798352810271503</v>
      </c>
      <c r="K38" s="48">
        <f t="shared" si="4"/>
        <v>2.6183469529239643E-4</v>
      </c>
      <c r="L38" s="60"/>
    </row>
    <row r="39" spans="1:12" s="14" customFormat="1">
      <c r="A39" s="29" t="s">
        <v>93</v>
      </c>
      <c r="B39" s="55" t="s">
        <v>94</v>
      </c>
      <c r="C39" s="56"/>
      <c r="D39" s="57"/>
      <c r="E39" s="45"/>
      <c r="F39" s="38"/>
      <c r="G39" s="56" t="s">
        <v>95</v>
      </c>
      <c r="H39" s="57"/>
      <c r="I39" s="46"/>
      <c r="J39" s="47">
        <f>5307.62*12</f>
        <v>63691.44</v>
      </c>
      <c r="K39" s="59">
        <f>J39/12/G6</f>
        <v>0.22659477274861889</v>
      </c>
      <c r="L39" s="61"/>
    </row>
    <row r="40" spans="1:12" s="14" customFormat="1" ht="60">
      <c r="A40" s="29">
        <v>6</v>
      </c>
      <c r="B40" s="62" t="s">
        <v>96</v>
      </c>
      <c r="C40" s="31" t="s">
        <v>65</v>
      </c>
      <c r="D40" s="33">
        <v>1172.79</v>
      </c>
      <c r="E40" s="33">
        <f t="shared" ref="E40:E46" si="11">D40/12/5150</f>
        <v>1.8977184466019419E-2</v>
      </c>
      <c r="F40" s="38"/>
      <c r="G40" s="31" t="s">
        <v>65</v>
      </c>
      <c r="H40" s="33">
        <v>1172.79</v>
      </c>
      <c r="I40" s="35">
        <f t="shared" ref="I40:I46" si="12">H40/12/5150</f>
        <v>1.8977184466019419E-2</v>
      </c>
      <c r="J40" s="36">
        <f>(12979.47*12)+139066.42</f>
        <v>294820.06</v>
      </c>
      <c r="K40" s="40">
        <f>J40/12/G6</f>
        <v>1.0488801084954931</v>
      </c>
      <c r="L40" s="24" t="s">
        <v>97</v>
      </c>
    </row>
    <row r="41" spans="1:12" s="14" customFormat="1" ht="60">
      <c r="A41" s="29">
        <v>7</v>
      </c>
      <c r="B41" s="62" t="s">
        <v>98</v>
      </c>
      <c r="C41" s="31" t="s">
        <v>99</v>
      </c>
      <c r="D41" s="33">
        <v>44731.95</v>
      </c>
      <c r="E41" s="33">
        <f t="shared" si="11"/>
        <v>0.72381796116504848</v>
      </c>
      <c r="F41" s="38"/>
      <c r="G41" s="31" t="s">
        <v>99</v>
      </c>
      <c r="H41" s="33">
        <v>44731.95</v>
      </c>
      <c r="I41" s="35">
        <f t="shared" si="12"/>
        <v>0.72381796116504848</v>
      </c>
      <c r="J41" s="36">
        <f>27667.18*12</f>
        <v>332006.16000000003</v>
      </c>
      <c r="K41" s="40">
        <f>J41/12/G6</f>
        <v>1.1811769427154044</v>
      </c>
      <c r="L41" s="24" t="s">
        <v>100</v>
      </c>
    </row>
    <row r="42" spans="1:12" s="14" customFormat="1" ht="60">
      <c r="A42" s="29">
        <v>8</v>
      </c>
      <c r="B42" s="62" t="s">
        <v>101</v>
      </c>
      <c r="C42" s="31" t="s">
        <v>102</v>
      </c>
      <c r="D42" s="33">
        <v>85206.3</v>
      </c>
      <c r="E42" s="33">
        <f t="shared" si="11"/>
        <v>1.3787427184466021</v>
      </c>
      <c r="F42" s="38"/>
      <c r="G42" s="31" t="s">
        <v>102</v>
      </c>
      <c r="H42" s="33">
        <v>85206.3</v>
      </c>
      <c r="I42" s="35">
        <f t="shared" si="12"/>
        <v>1.3787427184466021</v>
      </c>
      <c r="J42" s="36">
        <v>302227.20000000001</v>
      </c>
      <c r="K42" s="40">
        <f>J42/12/G6</f>
        <v>1.0752324598478444</v>
      </c>
      <c r="L42" s="24" t="s">
        <v>103</v>
      </c>
    </row>
    <row r="43" spans="1:12" s="14" customFormat="1" ht="45">
      <c r="A43" s="29">
        <v>9</v>
      </c>
      <c r="B43" s="62" t="s">
        <v>104</v>
      </c>
      <c r="C43" s="31" t="s">
        <v>105</v>
      </c>
      <c r="D43" s="35">
        <v>2520</v>
      </c>
      <c r="E43" s="33">
        <f t="shared" si="11"/>
        <v>4.0776699029126215E-2</v>
      </c>
      <c r="F43" s="38"/>
      <c r="G43" s="31" t="s">
        <v>105</v>
      </c>
      <c r="H43" s="35">
        <v>2520</v>
      </c>
      <c r="I43" s="35">
        <f t="shared" si="12"/>
        <v>4.0776699029126215E-2</v>
      </c>
      <c r="J43" s="36">
        <v>16505.419999999998</v>
      </c>
      <c r="K43" s="40">
        <f>J43/12/G6</f>
        <v>5.8721264490495251E-2</v>
      </c>
      <c r="L43" s="24" t="s">
        <v>106</v>
      </c>
    </row>
    <row r="44" spans="1:12" s="14" customFormat="1" ht="45">
      <c r="A44" s="29">
        <v>10</v>
      </c>
      <c r="B44" s="62" t="s">
        <v>107</v>
      </c>
      <c r="C44" s="31" t="s">
        <v>108</v>
      </c>
      <c r="D44" s="35">
        <v>99423.2</v>
      </c>
      <c r="E44" s="33">
        <f t="shared" si="11"/>
        <v>1.608789644012945</v>
      </c>
      <c r="F44" s="38"/>
      <c r="G44" s="31" t="s">
        <v>108</v>
      </c>
      <c r="H44" s="35">
        <v>99423.2</v>
      </c>
      <c r="I44" s="33">
        <f t="shared" si="12"/>
        <v>1.608789644012945</v>
      </c>
      <c r="J44" s="36">
        <v>687307.78</v>
      </c>
      <c r="K44" s="40">
        <f>J44/12/G6</f>
        <v>2.4452320471551241</v>
      </c>
      <c r="L44" s="24" t="s">
        <v>109</v>
      </c>
    </row>
    <row r="45" spans="1:12" s="14" customFormat="1" ht="73.5">
      <c r="A45" s="29">
        <v>11</v>
      </c>
      <c r="B45" s="62" t="s">
        <v>110</v>
      </c>
      <c r="C45" s="31" t="s">
        <v>108</v>
      </c>
      <c r="D45" s="35">
        <v>27000</v>
      </c>
      <c r="E45" s="33">
        <f t="shared" si="11"/>
        <v>0.43689320388349512</v>
      </c>
      <c r="F45" s="38"/>
      <c r="G45" s="31" t="s">
        <v>108</v>
      </c>
      <c r="H45" s="35">
        <v>27000</v>
      </c>
      <c r="I45" s="33">
        <f t="shared" si="12"/>
        <v>0.43689320388349512</v>
      </c>
      <c r="J45" s="36">
        <f>5482*12</f>
        <v>65784</v>
      </c>
      <c r="K45" s="40">
        <f>J45/12/G6</f>
        <v>0.23403946480869556</v>
      </c>
      <c r="L45" s="24" t="s">
        <v>111</v>
      </c>
    </row>
    <row r="46" spans="1:12" s="14" customFormat="1" ht="45">
      <c r="A46" s="29">
        <v>12</v>
      </c>
      <c r="B46" s="62" t="s">
        <v>112</v>
      </c>
      <c r="C46" s="31" t="s">
        <v>108</v>
      </c>
      <c r="D46" s="35">
        <v>24720</v>
      </c>
      <c r="E46" s="33">
        <f t="shared" si="11"/>
        <v>0.4</v>
      </c>
      <c r="F46" s="38"/>
      <c r="G46" s="31" t="s">
        <v>108</v>
      </c>
      <c r="H46" s="35">
        <v>24720</v>
      </c>
      <c r="I46" s="33">
        <f t="shared" si="12"/>
        <v>0.4</v>
      </c>
      <c r="J46" s="36">
        <f>4406*6*12*0</f>
        <v>0</v>
      </c>
      <c r="K46" s="40">
        <f>J46/12/G6</f>
        <v>0</v>
      </c>
      <c r="L46" s="24" t="s">
        <v>113</v>
      </c>
    </row>
    <row r="47" spans="1:12" s="67" customFormat="1" ht="49.5">
      <c r="A47" s="63"/>
      <c r="B47" s="64" t="s">
        <v>114</v>
      </c>
      <c r="C47" s="65"/>
      <c r="D47" s="65" t="e">
        <f>D43+D41+D40+D21+D12+D11+D10+D9+#REF!+D46+D45+D44+D42</f>
        <v>#REF!</v>
      </c>
      <c r="E47" s="65" t="e">
        <f>E43+E41+E40+E21+E12+E11+E10+E9+#REF!+E46+E45+E44+E42</f>
        <v>#REF!</v>
      </c>
      <c r="F47" s="38"/>
      <c r="G47" s="65"/>
      <c r="H47" s="65" t="e">
        <f>H43+H41+H40+H21+H12+H11+H10+H9+#REF!+H46+H45+H44+H42</f>
        <v>#REF!</v>
      </c>
      <c r="I47" s="65" t="e">
        <f>I43+I41+I40+I21+I12+I11+I10+I9+#REF!+I46+I45+I44+I42</f>
        <v>#REF!</v>
      </c>
      <c r="J47" s="66">
        <f>J9+J10+J11+J12+J21+J40+J41+J42+J43+J44+J45+J46</f>
        <v>5140250.8100000005</v>
      </c>
      <c r="K47" s="66">
        <f>J47/12/G6</f>
        <v>18.287449053795207</v>
      </c>
      <c r="L47" s="24"/>
    </row>
    <row r="48" spans="1:12" s="67" customFormat="1" ht="28.5">
      <c r="A48" s="29">
        <v>13</v>
      </c>
      <c r="B48" s="62" t="s">
        <v>115</v>
      </c>
      <c r="C48" s="24"/>
      <c r="D48" s="24"/>
      <c r="E48" s="24"/>
      <c r="F48" s="24"/>
      <c r="G48" s="68"/>
      <c r="H48" s="68"/>
      <c r="I48" s="68"/>
      <c r="J48" s="36">
        <f>J47*3%*0</f>
        <v>0</v>
      </c>
      <c r="K48" s="40">
        <f>J48/12/G6</f>
        <v>0</v>
      </c>
      <c r="L48" s="41"/>
    </row>
    <row r="49" spans="1:12" s="67" customFormat="1" ht="153">
      <c r="A49" s="29">
        <v>14</v>
      </c>
      <c r="B49" s="31" t="s">
        <v>116</v>
      </c>
      <c r="C49" s="69" t="s">
        <v>117</v>
      </c>
      <c r="D49" s="33">
        <v>105659.54</v>
      </c>
      <c r="E49" s="33">
        <f>D49/12/5150</f>
        <v>1.7097012944983818</v>
      </c>
      <c r="F49" s="70">
        <f>E49</f>
        <v>1.7097012944983818</v>
      </c>
      <c r="G49" s="69" t="s">
        <v>118</v>
      </c>
      <c r="H49" s="66">
        <v>103518.68</v>
      </c>
      <c r="I49" s="66">
        <f>H49/12/5150</f>
        <v>1.675059546925566</v>
      </c>
      <c r="J49" s="66">
        <f>(J47+J48)*20%</f>
        <v>1028050.1620000001</v>
      </c>
      <c r="K49" s="66">
        <f>J49/12/G6</f>
        <v>3.6574898107590417</v>
      </c>
      <c r="L49" s="24" t="s">
        <v>119</v>
      </c>
    </row>
    <row r="50" spans="1:12" s="74" customFormat="1" ht="82.5">
      <c r="A50" s="71"/>
      <c r="B50" s="64" t="s">
        <v>120</v>
      </c>
      <c r="C50" s="72"/>
      <c r="D50" s="72" t="e">
        <f>D47+D49</f>
        <v>#REF!</v>
      </c>
      <c r="E50" s="72" t="e">
        <f>E47+E49</f>
        <v>#REF!</v>
      </c>
      <c r="F50" s="72" t="e">
        <f>E50</f>
        <v>#REF!</v>
      </c>
      <c r="G50" s="72"/>
      <c r="H50" s="72" t="e">
        <f>H47+H49</f>
        <v>#REF!</v>
      </c>
      <c r="I50" s="37" t="e">
        <f>I47+I49</f>
        <v>#REF!</v>
      </c>
      <c r="J50" s="73">
        <f>J47+J49+J48</f>
        <v>6168300.972000001</v>
      </c>
      <c r="K50" s="37">
        <f>J50/12/G6</f>
        <v>21.944938864554249</v>
      </c>
      <c r="L50" s="24"/>
    </row>
    <row r="51" spans="1:12" s="14" customFormat="1" ht="82.5">
      <c r="A51" s="29">
        <v>1</v>
      </c>
      <c r="B51" s="75" t="s">
        <v>121</v>
      </c>
      <c r="C51" s="76">
        <f>D51/12</f>
        <v>2247.5</v>
      </c>
      <c r="D51" s="76">
        <f>310*87</f>
        <v>26970</v>
      </c>
      <c r="E51" s="76" t="e">
        <f t="shared" ref="E51:E52" si="13">C51/$C$3</f>
        <v>#DIV/0!</v>
      </c>
      <c r="F51" s="77"/>
      <c r="G51" s="76"/>
      <c r="H51" s="76">
        <f>310*87</f>
        <v>26970</v>
      </c>
      <c r="I51" s="76" t="e">
        <f t="shared" ref="I51:I52" si="14">G51/$C$3</f>
        <v>#DIV/0!</v>
      </c>
      <c r="J51" s="76">
        <f>87*1669</f>
        <v>145203</v>
      </c>
      <c r="K51" s="76">
        <f>J51/12/$G$6</f>
        <v>0.51658811274195882</v>
      </c>
    </row>
    <row r="52" spans="1:12" s="14" customFormat="1" ht="47.25">
      <c r="A52" s="29">
        <v>2</v>
      </c>
      <c r="B52" s="75" t="s">
        <v>122</v>
      </c>
      <c r="C52" s="76">
        <v>7163.96</v>
      </c>
      <c r="D52" s="76">
        <f>C52*12</f>
        <v>85967.52</v>
      </c>
      <c r="E52" s="76" t="e">
        <f t="shared" si="13"/>
        <v>#DIV/0!</v>
      </c>
      <c r="F52" s="77"/>
      <c r="G52" s="76"/>
      <c r="H52" s="76">
        <f>G52*12</f>
        <v>0</v>
      </c>
      <c r="I52" s="76" t="e">
        <f t="shared" si="14"/>
        <v>#DIV/0!</v>
      </c>
      <c r="J52" s="76">
        <v>85967.52</v>
      </c>
      <c r="K52" s="76">
        <f>J52/12/$G$6</f>
        <v>0.30584629046167505</v>
      </c>
    </row>
    <row r="53" spans="1:12" s="14" customFormat="1">
      <c r="A53" s="1"/>
      <c r="D53" s="78"/>
      <c r="I53" s="3"/>
      <c r="J53" s="79"/>
      <c r="K53" s="1"/>
    </row>
    <row r="54" spans="1:12" s="14" customFormat="1">
      <c r="A54" s="1"/>
      <c r="B54" s="80" t="s">
        <v>123</v>
      </c>
      <c r="D54" s="78"/>
      <c r="I54" s="3"/>
      <c r="J54" s="79" t="s">
        <v>124</v>
      </c>
      <c r="K54" s="1"/>
    </row>
    <row r="55" spans="1:12" s="14" customFormat="1">
      <c r="A55" s="1"/>
      <c r="D55" s="78"/>
      <c r="I55" s="3"/>
      <c r="J55" s="79"/>
      <c r="K55" s="1"/>
    </row>
    <row r="56" spans="1:12" s="14" customFormat="1">
      <c r="A56" s="1"/>
      <c r="B56" s="80" t="s">
        <v>125</v>
      </c>
      <c r="D56" s="78"/>
      <c r="I56" s="3"/>
      <c r="J56" s="79" t="s">
        <v>126</v>
      </c>
      <c r="K56" s="1"/>
    </row>
    <row r="57" spans="1:12" s="14" customFormat="1">
      <c r="A57" s="1"/>
      <c r="D57" s="78"/>
      <c r="I57" s="3"/>
      <c r="J57" s="79"/>
      <c r="K57" s="1"/>
    </row>
    <row r="58" spans="1:12" s="14" customFormat="1">
      <c r="A58" s="1"/>
      <c r="D58" s="78"/>
      <c r="I58" s="3"/>
      <c r="J58" s="79"/>
      <c r="K58" s="1"/>
    </row>
    <row r="59" spans="1:12" s="14" customFormat="1">
      <c r="A59" s="1"/>
      <c r="D59" s="78"/>
      <c r="I59" s="3"/>
      <c r="J59" s="79"/>
      <c r="K59" s="1"/>
    </row>
    <row r="60" spans="1:12" s="14" customFormat="1">
      <c r="A60" s="1"/>
      <c r="D60" s="78"/>
      <c r="I60" s="3"/>
      <c r="J60" s="79"/>
      <c r="K60" s="1"/>
    </row>
    <row r="61" spans="1:12" s="14" customFormat="1">
      <c r="A61" s="1"/>
      <c r="D61" s="78"/>
      <c r="I61" s="3"/>
      <c r="J61" s="79"/>
      <c r="K61" s="1"/>
    </row>
    <row r="62" spans="1:12" s="14" customFormat="1">
      <c r="A62" s="1"/>
      <c r="D62" s="78"/>
      <c r="I62" s="3"/>
      <c r="J62" s="79"/>
      <c r="K62" s="1"/>
    </row>
    <row r="63" spans="1:12" s="14" customFormat="1">
      <c r="A63" s="1"/>
      <c r="D63" s="78"/>
      <c r="I63" s="3"/>
      <c r="J63" s="79"/>
      <c r="K63" s="1"/>
    </row>
    <row r="64" spans="1:12" s="14" customFormat="1">
      <c r="A64" s="1"/>
      <c r="D64" s="78"/>
      <c r="I64" s="3"/>
      <c r="J64" s="79"/>
      <c r="K64" s="1"/>
    </row>
    <row r="65" spans="1:11" s="14" customFormat="1">
      <c r="A65" s="1"/>
      <c r="D65" s="78"/>
      <c r="I65" s="3"/>
      <c r="J65" s="79"/>
      <c r="K65" s="1"/>
    </row>
    <row r="66" spans="1:11" s="14" customFormat="1">
      <c r="A66" s="1"/>
      <c r="D66" s="78"/>
      <c r="I66" s="3"/>
      <c r="J66" s="79"/>
      <c r="K66" s="1"/>
    </row>
    <row r="67" spans="1:11" s="14" customFormat="1">
      <c r="A67" s="1"/>
      <c r="D67" s="78"/>
      <c r="I67" s="3"/>
      <c r="J67" s="79"/>
      <c r="K67" s="1"/>
    </row>
    <row r="68" spans="1:11" s="14" customFormat="1">
      <c r="A68" s="1"/>
      <c r="D68" s="78"/>
      <c r="I68" s="3"/>
      <c r="J68" s="79"/>
      <c r="K68" s="1"/>
    </row>
    <row r="69" spans="1:11" s="14" customFormat="1">
      <c r="A69" s="1"/>
      <c r="D69" s="78"/>
      <c r="I69" s="3"/>
      <c r="J69" s="79"/>
      <c r="K69" s="1"/>
    </row>
    <row r="70" spans="1:11" s="14" customFormat="1">
      <c r="A70" s="1"/>
      <c r="D70" s="78"/>
      <c r="I70" s="3"/>
      <c r="J70" s="79"/>
      <c r="K70" s="1"/>
    </row>
    <row r="71" spans="1:11" s="14" customFormat="1">
      <c r="A71" s="1"/>
      <c r="D71" s="78"/>
      <c r="I71" s="3"/>
      <c r="J71" s="79"/>
      <c r="K71" s="1"/>
    </row>
    <row r="72" spans="1:11" s="14" customFormat="1">
      <c r="A72" s="1"/>
      <c r="D72" s="78"/>
      <c r="I72" s="3"/>
      <c r="J72" s="79"/>
      <c r="K72" s="1"/>
    </row>
    <row r="73" spans="1:11" s="14" customFormat="1">
      <c r="A73" s="1"/>
      <c r="D73" s="78"/>
      <c r="I73" s="3"/>
      <c r="J73" s="79"/>
      <c r="K73" s="1"/>
    </row>
    <row r="74" spans="1:11" s="14" customFormat="1">
      <c r="A74" s="1"/>
      <c r="D74" s="78"/>
      <c r="I74" s="3"/>
      <c r="J74" s="79"/>
      <c r="K74" s="1"/>
    </row>
    <row r="75" spans="1:11" s="14" customFormat="1">
      <c r="A75" s="1"/>
      <c r="D75" s="78"/>
      <c r="I75" s="3"/>
      <c r="J75" s="79"/>
      <c r="K75" s="1"/>
    </row>
    <row r="76" spans="1:11" s="14" customFormat="1">
      <c r="A76" s="1"/>
      <c r="D76" s="78"/>
      <c r="I76" s="3"/>
      <c r="J76" s="79"/>
      <c r="K76" s="1"/>
    </row>
    <row r="77" spans="1:11" s="14" customFormat="1">
      <c r="A77" s="1"/>
      <c r="D77" s="78"/>
      <c r="I77" s="3"/>
      <c r="J77" s="79"/>
      <c r="K77" s="1"/>
    </row>
    <row r="78" spans="1:11" s="14" customFormat="1">
      <c r="A78" s="1"/>
      <c r="D78" s="78"/>
      <c r="I78" s="3"/>
      <c r="J78" s="79"/>
      <c r="K78" s="1"/>
    </row>
    <row r="79" spans="1:11" s="14" customFormat="1">
      <c r="A79" s="1"/>
      <c r="D79" s="78"/>
      <c r="I79" s="3"/>
      <c r="J79" s="79"/>
      <c r="K79" s="1"/>
    </row>
    <row r="80" spans="1:11" s="14" customFormat="1">
      <c r="A80" s="1"/>
      <c r="D80" s="78"/>
      <c r="I80" s="3"/>
      <c r="J80" s="79"/>
      <c r="K80" s="1"/>
    </row>
    <row r="81" spans="1:11" s="14" customFormat="1">
      <c r="A81" s="1"/>
      <c r="D81" s="78"/>
      <c r="I81" s="3"/>
      <c r="J81" s="79"/>
      <c r="K81" s="1"/>
    </row>
    <row r="82" spans="1:11" s="14" customFormat="1">
      <c r="A82" s="1"/>
      <c r="D82" s="78"/>
      <c r="I82" s="3"/>
      <c r="J82" s="79"/>
      <c r="K82" s="1"/>
    </row>
    <row r="83" spans="1:11" s="14" customFormat="1">
      <c r="A83" s="1"/>
      <c r="D83" s="78"/>
      <c r="I83" s="3"/>
      <c r="J83" s="79"/>
      <c r="K83" s="1"/>
    </row>
    <row r="84" spans="1:11" s="14" customFormat="1">
      <c r="A84" s="1"/>
      <c r="D84" s="78"/>
      <c r="I84" s="3"/>
      <c r="J84" s="79"/>
      <c r="K84" s="1"/>
    </row>
    <row r="85" spans="1:11" s="14" customFormat="1">
      <c r="A85" s="1"/>
      <c r="D85" s="78"/>
      <c r="I85" s="3"/>
      <c r="J85" s="79"/>
      <c r="K85" s="1"/>
    </row>
    <row r="86" spans="1:11" s="14" customFormat="1">
      <c r="A86" s="1"/>
      <c r="D86" s="78"/>
      <c r="I86" s="3"/>
      <c r="J86" s="79"/>
      <c r="K86" s="1"/>
    </row>
    <row r="87" spans="1:11" s="14" customFormat="1">
      <c r="A87" s="1"/>
      <c r="D87" s="78"/>
      <c r="I87" s="3"/>
      <c r="J87" s="79"/>
      <c r="K87" s="1"/>
    </row>
    <row r="88" spans="1:11" s="14" customFormat="1">
      <c r="A88" s="1"/>
      <c r="D88" s="78"/>
      <c r="I88" s="3"/>
      <c r="J88" s="79"/>
      <c r="K88" s="1"/>
    </row>
    <row r="89" spans="1:11" s="14" customFormat="1">
      <c r="A89" s="1"/>
      <c r="D89" s="78"/>
      <c r="I89" s="3"/>
      <c r="J89" s="79"/>
      <c r="K89" s="1"/>
    </row>
    <row r="90" spans="1:11" s="14" customFormat="1">
      <c r="A90" s="1"/>
      <c r="D90" s="78"/>
      <c r="I90" s="3"/>
      <c r="J90" s="79"/>
      <c r="K90" s="1"/>
    </row>
    <row r="91" spans="1:11" s="14" customFormat="1">
      <c r="A91" s="1"/>
      <c r="D91" s="78"/>
      <c r="I91" s="3"/>
      <c r="J91" s="79"/>
      <c r="K91" s="1"/>
    </row>
    <row r="92" spans="1:11" s="14" customFormat="1">
      <c r="A92" s="1"/>
      <c r="D92" s="78"/>
      <c r="I92" s="3"/>
      <c r="J92" s="79"/>
      <c r="K92" s="1"/>
    </row>
    <row r="93" spans="1:11" s="14" customFormat="1">
      <c r="A93" s="1"/>
      <c r="D93" s="78"/>
      <c r="I93" s="3"/>
      <c r="J93" s="79"/>
      <c r="K93" s="1"/>
    </row>
    <row r="94" spans="1:11" s="14" customFormat="1">
      <c r="A94" s="1"/>
      <c r="D94" s="78"/>
      <c r="I94" s="3"/>
      <c r="J94" s="79"/>
      <c r="K94" s="1"/>
    </row>
    <row r="95" spans="1:11" s="14" customFormat="1">
      <c r="A95" s="1"/>
      <c r="D95" s="78"/>
      <c r="I95" s="3"/>
      <c r="J95" s="79"/>
      <c r="K95" s="1"/>
    </row>
    <row r="96" spans="1:11" s="14" customFormat="1">
      <c r="A96" s="1"/>
      <c r="D96" s="78"/>
      <c r="I96" s="3"/>
      <c r="J96" s="79"/>
      <c r="K96" s="1"/>
    </row>
  </sheetData>
  <sheetProtection password="ED33" sheet="1" objects="1" scenarios="1"/>
  <mergeCells count="18">
    <mergeCell ref="F9:F47"/>
    <mergeCell ref="L12:L20"/>
    <mergeCell ref="L21:L38"/>
    <mergeCell ref="L4:L8"/>
    <mergeCell ref="A5:B5"/>
    <mergeCell ref="C5:F5"/>
    <mergeCell ref="G5:K5"/>
    <mergeCell ref="A6:B6"/>
    <mergeCell ref="C6:F6"/>
    <mergeCell ref="G6:K6"/>
    <mergeCell ref="A7:B7"/>
    <mergeCell ref="B8:I8"/>
    <mergeCell ref="J1:K1"/>
    <mergeCell ref="J2:K2"/>
    <mergeCell ref="A3:K3"/>
    <mergeCell ref="A4:B4"/>
    <mergeCell ref="C4:F4"/>
    <mergeCell ref="G4:K4"/>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1-11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2012-08-20T03:24:59Z</dcterms:modified>
</cp:coreProperties>
</file>